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RB/"/>
    </mc:Choice>
  </mc:AlternateContent>
  <xr:revisionPtr revIDLastSave="3833" documentId="8_{8A903638-7ADA-435E-BC1E-D52163104911}" xr6:coauthVersionLast="47" xr6:coauthVersionMax="47" xr10:uidLastSave="{BA04B72B-07A4-4492-A194-024527DC3250}"/>
  <bookViews>
    <workbookView xWindow="-120" yWindow="-120" windowWidth="20730" windowHeight="11160" xr2:uid="{ECEFD92D-A3D1-48B2-8AD2-439C417F08BF}"/>
  </bookViews>
  <sheets>
    <sheet name="UCMP-RB_Ver.3_S" sheetId="51" r:id="rId1"/>
  </sheets>
  <definedNames>
    <definedName name="_xlnm.Print_Area" localSheetId="0">'UCMP-RB_Ver.3_S'!$E$3:$CK$121</definedName>
    <definedName name="_xlnm.Print_Titles" localSheetId="0">'UCMP-RB_Ver.3_S'!$3:$15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92" i="51" l="1"/>
  <c r="BG5" i="51"/>
  <c r="DP65" i="51" s="1"/>
  <c r="AQ33" i="51"/>
  <c r="AQ39" i="51"/>
  <c r="AQ37" i="51"/>
  <c r="AS62" i="51"/>
  <c r="AP28" i="51"/>
  <c r="AQ53" i="51"/>
  <c r="CG51" i="51" s="1"/>
  <c r="CV135" i="51"/>
  <c r="CU135" i="51"/>
  <c r="CV134" i="51"/>
  <c r="CU134" i="51"/>
  <c r="CV133" i="51"/>
  <c r="CU133" i="51"/>
  <c r="CV132" i="51"/>
  <c r="CU132" i="51"/>
  <c r="CV131" i="51"/>
  <c r="CU131" i="51"/>
  <c r="CV130" i="51"/>
  <c r="CU130" i="51"/>
  <c r="CV129" i="51"/>
  <c r="CU129" i="51"/>
  <c r="CV128" i="51"/>
  <c r="CU128" i="51"/>
  <c r="CV127" i="51"/>
  <c r="CU127" i="51"/>
  <c r="CT132" i="51"/>
  <c r="CS134" i="51"/>
  <c r="CT133" i="51"/>
  <c r="CT127" i="51"/>
  <c r="CT135" i="51"/>
  <c r="CT128" i="51"/>
  <c r="CT129" i="51"/>
  <c r="CT134" i="51"/>
  <c r="CT130" i="51"/>
  <c r="CT131" i="51"/>
  <c r="H120" i="51"/>
  <c r="CS127" i="51"/>
  <c r="CS135" i="51"/>
  <c r="CS128" i="51"/>
  <c r="CS131" i="51"/>
  <c r="CS129" i="51"/>
  <c r="CS130" i="51"/>
  <c r="H118" i="51"/>
  <c r="CS132" i="51"/>
  <c r="CS133" i="51"/>
  <c r="CR128" i="51"/>
  <c r="CR127" i="51"/>
  <c r="H116" i="51"/>
  <c r="CR133" i="51"/>
  <c r="CR131" i="51"/>
  <c r="CR132" i="51"/>
  <c r="CR130" i="51"/>
  <c r="CR129" i="51"/>
  <c r="CR134" i="51"/>
  <c r="CR135" i="51"/>
  <c r="DP44" i="51"/>
  <c r="DP43" i="51"/>
  <c r="DP40" i="51"/>
  <c r="DP39" i="51"/>
  <c r="DP33" i="51"/>
  <c r="DF58" i="51"/>
  <c r="DF57" i="51"/>
  <c r="DG56" i="51"/>
  <c r="DF56" i="51"/>
  <c r="DG55" i="51"/>
  <c r="DF55" i="51"/>
  <c r="DH56" i="51"/>
  <c r="DH55" i="51"/>
  <c r="AR23" i="51"/>
  <c r="DQ29" i="51"/>
  <c r="DQ65" i="51"/>
  <c r="DW65" i="51"/>
  <c r="DT29" i="51"/>
  <c r="DU45" i="51" s="1"/>
  <c r="DP45" i="51" s="1"/>
  <c r="DR65" i="51"/>
  <c r="DS108" i="51" s="1"/>
  <c r="DU65" i="51"/>
  <c r="DV65" i="51" s="1"/>
  <c r="DT65" i="51"/>
  <c r="DR29" i="51"/>
  <c r="DS29" i="51" s="1"/>
  <c r="AZ39" i="51"/>
  <c r="AZ37" i="51"/>
  <c r="AZ35" i="51"/>
  <c r="AQ35" i="51"/>
  <c r="AZ33" i="51"/>
  <c r="DE63" i="51"/>
  <c r="DE64" i="51"/>
  <c r="CG55" i="51"/>
  <c r="CG84" i="51"/>
  <c r="BW84" i="51"/>
  <c r="BW86" i="51"/>
  <c r="BW59" i="51"/>
  <c r="CG96" i="51"/>
  <c r="BW96" i="51"/>
  <c r="DG58" i="51"/>
  <c r="DH58" i="51" s="1"/>
  <c r="DG57" i="51"/>
  <c r="DH57" i="51"/>
  <c r="BW30" i="51" s="1"/>
  <c r="CG86" i="51"/>
  <c r="BW25" i="51"/>
  <c r="BW55" i="51"/>
  <c r="CG21" i="51"/>
  <c r="BW21" i="51"/>
  <c r="CG59" i="51"/>
  <c r="CG25" i="51"/>
  <c r="BW45" i="51"/>
  <c r="BW66" i="51"/>
  <c r="CG66" i="51"/>
  <c r="CG45" i="51"/>
  <c r="DV88" i="51" l="1"/>
  <c r="DV81" i="51"/>
  <c r="AS69" i="51"/>
  <c r="DP29" i="51"/>
  <c r="BW51" i="51"/>
  <c r="DV87" i="51"/>
  <c r="DV117" i="51"/>
  <c r="DV83" i="51"/>
  <c r="DV113" i="51"/>
  <c r="DV109" i="51"/>
  <c r="DV95" i="51"/>
  <c r="DS73" i="51"/>
  <c r="DS113" i="51"/>
  <c r="DS122" i="51"/>
  <c r="DS123" i="51"/>
  <c r="DS88" i="51"/>
  <c r="DY88" i="51" s="1"/>
  <c r="DS71" i="51"/>
  <c r="DS96" i="51"/>
  <c r="DS104" i="51"/>
  <c r="DS72" i="51"/>
  <c r="DS124" i="51"/>
  <c r="DS95" i="51"/>
  <c r="DS102" i="51"/>
  <c r="DS118" i="51"/>
  <c r="DS93" i="51"/>
  <c r="DS105" i="51"/>
  <c r="DU41" i="51"/>
  <c r="DP41" i="51" s="1"/>
  <c r="DV72" i="51"/>
  <c r="DV71" i="51"/>
  <c r="DY71" i="51" s="1"/>
  <c r="DV89" i="51"/>
  <c r="DU57" i="51"/>
  <c r="DP57" i="51" s="1"/>
  <c r="DU29" i="51"/>
  <c r="DV93" i="51"/>
  <c r="DY93" i="51" s="1"/>
  <c r="DV77" i="51"/>
  <c r="DV124" i="51"/>
  <c r="DV70" i="51"/>
  <c r="DU46" i="51"/>
  <c r="DP46" i="51" s="1"/>
  <c r="DV85" i="51"/>
  <c r="DU36" i="51"/>
  <c r="DP36" i="51" s="1"/>
  <c r="DU42" i="51"/>
  <c r="DP42" i="51" s="1"/>
  <c r="DU47" i="51"/>
  <c r="DP47" i="51" s="1"/>
  <c r="DV99" i="51"/>
  <c r="DV104" i="51"/>
  <c r="DY104" i="51" s="1"/>
  <c r="DU52" i="51"/>
  <c r="DP52" i="51" s="1"/>
  <c r="DV92" i="51"/>
  <c r="DV101" i="51"/>
  <c r="DU35" i="51"/>
  <c r="DP35" i="51" s="1"/>
  <c r="DU51" i="51"/>
  <c r="DP51" i="51" s="1"/>
  <c r="DU37" i="51"/>
  <c r="DP37" i="51" s="1"/>
  <c r="DV116" i="51"/>
  <c r="DV108" i="51"/>
  <c r="DY108" i="51" s="1"/>
  <c r="DV76" i="51"/>
  <c r="DV125" i="51"/>
  <c r="DV112" i="51"/>
  <c r="DV122" i="51"/>
  <c r="DV79" i="51"/>
  <c r="DV97" i="51"/>
  <c r="DY97" i="51" s="1"/>
  <c r="DV123" i="51"/>
  <c r="DV84" i="51"/>
  <c r="DU49" i="51"/>
  <c r="DP49" i="51" s="1"/>
  <c r="CG30" i="51"/>
  <c r="DV100" i="51"/>
  <c r="DV75" i="51"/>
  <c r="DV114" i="51"/>
  <c r="DV78" i="51"/>
  <c r="DY78" i="51" s="1"/>
  <c r="DV106" i="51"/>
  <c r="DV119" i="51"/>
  <c r="DV102" i="51"/>
  <c r="DV91" i="51"/>
  <c r="DV105" i="51"/>
  <c r="DV80" i="51"/>
  <c r="DV120" i="51"/>
  <c r="DV111" i="51"/>
  <c r="DV98" i="51"/>
  <c r="DY127" i="51"/>
  <c r="DS110" i="51"/>
  <c r="DS89" i="51"/>
  <c r="DS80" i="51"/>
  <c r="DS97" i="51"/>
  <c r="DS114" i="51"/>
  <c r="DS115" i="51"/>
  <c r="DS116" i="51"/>
  <c r="DU38" i="51"/>
  <c r="DP38" i="51" s="1"/>
  <c r="DS101" i="51"/>
  <c r="DS111" i="51"/>
  <c r="DS112" i="51"/>
  <c r="DY112" i="51" s="1"/>
  <c r="DS81" i="51"/>
  <c r="DS78" i="51"/>
  <c r="DS79" i="51"/>
  <c r="DV94" i="51"/>
  <c r="DV96" i="51"/>
  <c r="DV82" i="51"/>
  <c r="DV118" i="51"/>
  <c r="DV121" i="51"/>
  <c r="DV107" i="51"/>
  <c r="DV103" i="51"/>
  <c r="DV110" i="51"/>
  <c r="DV115" i="51"/>
  <c r="DV86" i="51"/>
  <c r="DV90" i="51"/>
  <c r="DV73" i="51"/>
  <c r="DY73" i="51" s="1"/>
  <c r="DV74" i="51"/>
  <c r="DS117" i="51"/>
  <c r="DY117" i="51" s="1"/>
  <c r="DS119" i="51"/>
  <c r="DS120" i="51"/>
  <c r="DS103" i="51"/>
  <c r="DS77" i="51"/>
  <c r="DS84" i="51"/>
  <c r="DS85" i="51"/>
  <c r="DS121" i="51"/>
  <c r="DY121" i="51" s="1"/>
  <c r="DY95" i="51"/>
  <c r="DU56" i="51"/>
  <c r="DP56" i="51" s="1"/>
  <c r="DU54" i="51"/>
  <c r="DP54" i="51" s="1"/>
  <c r="DU48" i="51"/>
  <c r="DP48" i="51" s="1"/>
  <c r="DY126" i="51"/>
  <c r="DU60" i="51"/>
  <c r="DP60" i="51" s="1"/>
  <c r="DU59" i="51"/>
  <c r="DP59" i="51" s="1"/>
  <c r="DS74" i="51"/>
  <c r="DS65" i="51"/>
  <c r="DP67" i="51" s="1"/>
  <c r="DS86" i="51"/>
  <c r="DS70" i="51"/>
  <c r="DS90" i="51"/>
  <c r="DS91" i="51"/>
  <c r="DS92" i="51"/>
  <c r="DY92" i="51" s="1"/>
  <c r="DS87" i="51"/>
  <c r="DY87" i="51" s="1"/>
  <c r="DS75" i="51"/>
  <c r="DS109" i="51"/>
  <c r="DS76" i="51"/>
  <c r="DS98" i="51"/>
  <c r="DY98" i="51" s="1"/>
  <c r="DS99" i="51"/>
  <c r="DY99" i="51" s="1"/>
  <c r="DS100" i="51"/>
  <c r="DY105" i="51"/>
  <c r="DU50" i="51"/>
  <c r="DP50" i="51" s="1"/>
  <c r="DU53" i="51"/>
  <c r="DP53" i="51" s="1"/>
  <c r="DU34" i="51"/>
  <c r="DP34" i="51" s="1"/>
  <c r="DU58" i="51"/>
  <c r="DP58" i="51" s="1"/>
  <c r="DU55" i="51"/>
  <c r="DP55" i="51" s="1"/>
  <c r="DS94" i="51"/>
  <c r="DS82" i="51"/>
  <c r="DS125" i="51"/>
  <c r="DS83" i="51"/>
  <c r="DS106" i="51"/>
  <c r="DS107" i="51"/>
  <c r="DP31" i="51" l="1"/>
  <c r="DV29" i="51" s="1"/>
  <c r="AS45" i="51" s="1"/>
  <c r="DY106" i="51"/>
  <c r="DY83" i="51"/>
  <c r="DY81" i="51"/>
  <c r="DY102" i="51"/>
  <c r="DY109" i="51"/>
  <c r="DY85" i="51"/>
  <c r="DY111" i="51"/>
  <c r="DY89" i="51"/>
  <c r="DY94" i="51"/>
  <c r="DY100" i="51"/>
  <c r="DY101" i="51"/>
  <c r="DY119" i="51"/>
  <c r="DY123" i="51"/>
  <c r="DY77" i="51"/>
  <c r="DY113" i="51"/>
  <c r="DY118" i="51"/>
  <c r="DY76" i="51"/>
  <c r="DY124" i="51"/>
  <c r="DY72" i="51"/>
  <c r="DY75" i="51"/>
  <c r="DY90" i="51"/>
  <c r="DY122" i="51"/>
  <c r="DY116" i="51"/>
  <c r="DY120" i="51"/>
  <c r="DY114" i="51"/>
  <c r="DY91" i="51"/>
  <c r="DY96" i="51"/>
  <c r="DY70" i="51"/>
  <c r="DY84" i="51"/>
  <c r="DY79" i="51"/>
  <c r="DY80" i="51"/>
  <c r="DY103" i="51"/>
  <c r="DY125" i="51"/>
  <c r="DY110" i="51"/>
  <c r="DY82" i="51"/>
  <c r="DY86" i="51"/>
  <c r="DY74" i="51"/>
  <c r="DY115" i="51"/>
  <c r="DY107" i="51"/>
  <c r="DX65" i="51" l="1"/>
  <c r="AQ94" i="51" s="1"/>
  <c r="DE47" i="51" s="1"/>
  <c r="BW92" i="51" l="1"/>
  <c r="CG92" i="51"/>
  <c r="DD46" i="51"/>
  <c r="DE49" i="51"/>
  <c r="DE48" i="51"/>
  <c r="DE46" i="51"/>
  <c r="DD47" i="51"/>
  <c r="DD48" i="51"/>
  <c r="DE50" i="51"/>
  <c r="DD49" i="51"/>
  <c r="DD50"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Takayuki Sato</author>
  </authors>
  <commentList>
    <comment ref="AL5" authorId="0" shapeId="0" xr:uid="{00000000-0006-0000-0000-000001000000}">
      <text>
        <r>
          <rPr>
            <b/>
            <sz val="9"/>
            <color indexed="81"/>
            <rFont val="ＭＳ Ｐゴシック"/>
            <family val="3"/>
            <charset val="128"/>
          </rPr>
          <t>大臣認定番号を指定すると型式、つま先保護板寸法及びﾌﾟﾛｸﾞﾗﾑﾊﾞｰｼﾞｮﾝが決まる</t>
        </r>
      </text>
    </comment>
    <comment ref="BA7" authorId="0" shapeId="0" xr:uid="{00000000-0006-0000-0000-000002000000}">
      <text>
        <r>
          <rPr>
            <b/>
            <sz val="9"/>
            <color indexed="81"/>
            <rFont val="ＭＳ Ｐゴシック"/>
            <family val="3"/>
            <charset val="128"/>
          </rPr>
          <t>制御盤型式を選択
一体型
二分割型</t>
        </r>
      </text>
    </comment>
    <comment ref="CF10" authorId="0" shapeId="0" xr:uid="{00000000-0006-0000-0000-000003000000}">
      <text>
        <r>
          <rPr>
            <b/>
            <sz val="9"/>
            <color indexed="81"/>
            <rFont val="ＭＳ Ｐゴシック"/>
            <family val="3"/>
            <charset val="128"/>
          </rPr>
          <t>昇降機がSMARTの場合　Y　それ以外は　Nを選択</t>
        </r>
      </text>
    </comment>
    <comment ref="AK92" authorId="1" shapeId="0" xr:uid="{595D3F93-7518-41EA-BF33-5282E11C06D8}">
      <text>
        <r>
          <rPr>
            <sz val="9"/>
            <color indexed="81"/>
            <rFont val="Meiryo UI"/>
            <family val="3"/>
            <charset val="128"/>
          </rPr>
          <t>C1,C2ローディングの”あり””なし”を選択すると自動で判定基準を表示</t>
        </r>
      </text>
    </comment>
    <comment ref="AV102" authorId="0" shapeId="0" xr:uid="{00000000-0006-0000-0000-000006000000}">
      <text>
        <r>
          <rPr>
            <b/>
            <sz val="9"/>
            <color indexed="81"/>
            <rFont val="ＭＳ Ｐゴシック"/>
            <family val="3"/>
            <charset val="128"/>
          </rPr>
          <t>前回の実測値を記入</t>
        </r>
      </text>
    </comment>
  </commentList>
</comments>
</file>

<file path=xl/sharedStrings.xml><?xml version="1.0" encoding="utf-8"?>
<sst xmlns="http://schemas.openxmlformats.org/spreadsheetml/2006/main" count="1161" uniqueCount="344">
  <si>
    <t>UCMP型式</t>
    <rPh sb="4" eb="6">
      <t>カタシキ</t>
    </rPh>
    <phoneticPr fontId="20"/>
  </si>
  <si>
    <t>プログラム型式</t>
    <rPh sb="5" eb="7">
      <t>カタシキ</t>
    </rPh>
    <phoneticPr fontId="20"/>
  </si>
  <si>
    <t>ﾛｰﾃﾞｨﾝｸﾞ</t>
    <phoneticPr fontId="20"/>
  </si>
  <si>
    <t>ENNNUN-2395</t>
    <phoneticPr fontId="20"/>
  </si>
  <si>
    <t>RG2-626</t>
    <phoneticPr fontId="20"/>
  </si>
  <si>
    <t>1:1</t>
    <phoneticPr fontId="29"/>
  </si>
  <si>
    <t>ウォームギヤ</t>
    <phoneticPr fontId="33"/>
  </si>
  <si>
    <t>C1</t>
    <phoneticPr fontId="20"/>
  </si>
  <si>
    <t>N</t>
    <phoneticPr fontId="20"/>
  </si>
  <si>
    <t>Y</t>
    <phoneticPr fontId="20"/>
  </si>
  <si>
    <t>ENNNUN-2397</t>
    <phoneticPr fontId="20"/>
  </si>
  <si>
    <t>RG2-624</t>
    <phoneticPr fontId="20"/>
  </si>
  <si>
    <t>2:1</t>
    <phoneticPr fontId="29"/>
  </si>
  <si>
    <t>ヘリカルギヤ</t>
    <phoneticPr fontId="33"/>
  </si>
  <si>
    <t>C2</t>
    <phoneticPr fontId="20"/>
  </si>
  <si>
    <t>DSUCM-004</t>
    <phoneticPr fontId="20"/>
  </si>
  <si>
    <t>±75</t>
    <phoneticPr fontId="20"/>
  </si>
  <si>
    <t>#626</t>
    <phoneticPr fontId="20"/>
  </si>
  <si>
    <t>あり</t>
    <phoneticPr fontId="20"/>
  </si>
  <si>
    <t>ENNNUN-2399</t>
    <phoneticPr fontId="20"/>
  </si>
  <si>
    <t>RG2-622</t>
    <phoneticPr fontId="20"/>
  </si>
  <si>
    <t>3:1</t>
    <phoneticPr fontId="29"/>
  </si>
  <si>
    <t>なし</t>
    <phoneticPr fontId="20"/>
  </si>
  <si>
    <t>#624</t>
    <phoneticPr fontId="20"/>
  </si>
  <si>
    <t>ENNNUN-2401</t>
    <phoneticPr fontId="20"/>
  </si>
  <si>
    <t>RG2-620</t>
    <phoneticPr fontId="20"/>
  </si>
  <si>
    <t>4:1</t>
    <phoneticPr fontId="29"/>
  </si>
  <si>
    <t>UCMP制御盤</t>
    <rPh sb="4" eb="7">
      <t>セイギョバン</t>
    </rPh>
    <phoneticPr fontId="20"/>
  </si>
  <si>
    <t>#622</t>
    <phoneticPr fontId="20"/>
  </si>
  <si>
    <t>ENNNUN-2403</t>
    <phoneticPr fontId="20"/>
  </si>
  <si>
    <t>RG2-618</t>
    <phoneticPr fontId="20"/>
  </si>
  <si>
    <t>±50</t>
    <phoneticPr fontId="20"/>
  </si>
  <si>
    <t>#620</t>
    <phoneticPr fontId="20"/>
  </si>
  <si>
    <t>ローピング</t>
    <phoneticPr fontId="20"/>
  </si>
  <si>
    <t>#618</t>
    <phoneticPr fontId="20"/>
  </si>
  <si>
    <t>型式</t>
    <rPh sb="0" eb="2">
      <t>カタシキ</t>
    </rPh>
    <phoneticPr fontId="33"/>
  </si>
  <si>
    <t>ローピング</t>
    <phoneticPr fontId="29"/>
  </si>
  <si>
    <t>構造</t>
    <rPh sb="0" eb="2">
      <t>コウゾウ</t>
    </rPh>
    <phoneticPr fontId="29"/>
  </si>
  <si>
    <t>構造照合</t>
    <rPh sb="0" eb="2">
      <t>コウゾウ</t>
    </rPh>
    <rPh sb="2" eb="4">
      <t>ショウゴウ</t>
    </rPh>
    <phoneticPr fontId="33"/>
  </si>
  <si>
    <t>積載質量(kg)</t>
    <rPh sb="0" eb="2">
      <t>セキサイ</t>
    </rPh>
    <rPh sb="2" eb="4">
      <t>シツリョウ</t>
    </rPh>
    <phoneticPr fontId="29"/>
  </si>
  <si>
    <t>積載照合</t>
    <rPh sb="0" eb="4">
      <t>セキサイショウゴウ</t>
    </rPh>
    <phoneticPr fontId="33"/>
  </si>
  <si>
    <t>つま先保護板(mm)</t>
    <rPh sb="2" eb="3">
      <t>サキ</t>
    </rPh>
    <rPh sb="3" eb="5">
      <t>ホゴ</t>
    </rPh>
    <rPh sb="5" eb="6">
      <t>イタ</t>
    </rPh>
    <phoneticPr fontId="29"/>
  </si>
  <si>
    <t>SMART</t>
    <phoneticPr fontId="20"/>
  </si>
  <si>
    <t>DSUCM-004型</t>
    <rPh sb="9" eb="10">
      <t>カタ</t>
    </rPh>
    <phoneticPr fontId="20"/>
  </si>
  <si>
    <t>DSUCM-004A型</t>
    <rPh sb="10" eb="11">
      <t>カタ</t>
    </rPh>
    <phoneticPr fontId="20"/>
  </si>
  <si>
    <t>型式</t>
    <rPh sb="0" eb="2">
      <t>カタシキ</t>
    </rPh>
    <phoneticPr fontId="20"/>
  </si>
  <si>
    <t>構造照合</t>
    <rPh sb="0" eb="2">
      <t>コウゾウ</t>
    </rPh>
    <rPh sb="2" eb="4">
      <t>ショウゴウ</t>
    </rPh>
    <phoneticPr fontId="29"/>
  </si>
  <si>
    <t>積載照合</t>
    <rPh sb="0" eb="2">
      <t>セキサイ</t>
    </rPh>
    <rPh sb="2" eb="4">
      <t>ショウゴウ</t>
    </rPh>
    <phoneticPr fontId="33"/>
  </si>
  <si>
    <t>RG2-618</t>
  </si>
  <si>
    <t>その他</t>
    <rPh sb="2" eb="3">
      <t>タ</t>
    </rPh>
    <phoneticPr fontId="33"/>
  </si>
  <si>
    <t>200~600</t>
    <phoneticPr fontId="33"/>
  </si>
  <si>
    <t>600超~750</t>
    <rPh sb="3" eb="4">
      <t>コ</t>
    </rPh>
    <phoneticPr fontId="29"/>
  </si>
  <si>
    <t>400~1350</t>
    <phoneticPr fontId="29"/>
  </si>
  <si>
    <t>1350超~1500</t>
    <rPh sb="4" eb="5">
      <t>コ</t>
    </rPh>
    <phoneticPr fontId="29"/>
  </si>
  <si>
    <t>未設定</t>
    <rPh sb="0" eb="3">
      <t>ミセッテイ</t>
    </rPh>
    <phoneticPr fontId="33"/>
  </si>
  <si>
    <t>NG</t>
    <phoneticPr fontId="33"/>
  </si>
  <si>
    <t>確認</t>
    <rPh sb="0" eb="2">
      <t>カクニン</t>
    </rPh>
    <phoneticPr fontId="33"/>
  </si>
  <si>
    <t>ロープ径</t>
    <rPh sb="3" eb="4">
      <t>ケイ</t>
    </rPh>
    <phoneticPr fontId="29"/>
  </si>
  <si>
    <t>制動板の間隔</t>
    <rPh sb="0" eb="2">
      <t>セイドウ</t>
    </rPh>
    <rPh sb="2" eb="3">
      <t>バン</t>
    </rPh>
    <rPh sb="4" eb="6">
      <t>カンカク</t>
    </rPh>
    <phoneticPr fontId="29"/>
  </si>
  <si>
    <t>RG2-620</t>
    <phoneticPr fontId="29"/>
  </si>
  <si>
    <t>200~2000</t>
    <phoneticPr fontId="29"/>
  </si>
  <si>
    <t>RG2-618</t>
    <phoneticPr fontId="29"/>
  </si>
  <si>
    <t>RG2-622</t>
    <phoneticPr fontId="29"/>
  </si>
  <si>
    <t>RG2-624</t>
    <phoneticPr fontId="29"/>
  </si>
  <si>
    <t>RG2-626</t>
    <phoneticPr fontId="29"/>
  </si>
  <si>
    <t>600~8000</t>
    <phoneticPr fontId="29"/>
  </si>
  <si>
    <t>600~1500</t>
    <phoneticPr fontId="29"/>
  </si>
  <si>
    <t>1500超~2000</t>
    <rPh sb="4" eb="5">
      <t>コ</t>
    </rPh>
    <phoneticPr fontId="29"/>
  </si>
  <si>
    <t>600~2300</t>
    <phoneticPr fontId="29"/>
  </si>
  <si>
    <t>2300超~4500</t>
    <rPh sb="4" eb="5">
      <t>コ</t>
    </rPh>
    <phoneticPr fontId="29"/>
  </si>
  <si>
    <t>ギヤレス</t>
    <phoneticPr fontId="29"/>
  </si>
  <si>
    <t>600~4500</t>
    <phoneticPr fontId="29"/>
  </si>
  <si>
    <t>2300~6000</t>
    <phoneticPr fontId="29"/>
  </si>
  <si>
    <t>3000~8000</t>
    <phoneticPr fontId="29"/>
  </si>
  <si>
    <t>1150~2800</t>
    <phoneticPr fontId="29"/>
  </si>
  <si>
    <t>2800超~4000</t>
    <rPh sb="4" eb="5">
      <t>コ</t>
    </rPh>
    <phoneticPr fontId="29"/>
  </si>
  <si>
    <t>2300~8000</t>
    <phoneticPr fontId="29"/>
  </si>
  <si>
    <t>3000~9000</t>
    <phoneticPr fontId="29"/>
  </si>
  <si>
    <t>4500~9000</t>
    <phoneticPr fontId="29"/>
  </si>
  <si>
    <t>ローピング</t>
    <phoneticPr fontId="33"/>
  </si>
  <si>
    <t>定格速度</t>
    <rPh sb="0" eb="4">
      <t>テイカクソクド</t>
    </rPh>
    <phoneticPr fontId="33"/>
  </si>
  <si>
    <t>定格速度照合</t>
    <rPh sb="0" eb="4">
      <t>テイカクソクド</t>
    </rPh>
    <rPh sb="4" eb="6">
      <t>ショウゴウ</t>
    </rPh>
    <phoneticPr fontId="33"/>
  </si>
  <si>
    <t>巻上機</t>
    <rPh sb="0" eb="3">
      <t>マキアゲキ</t>
    </rPh>
    <phoneticPr fontId="33"/>
  </si>
  <si>
    <t>積載</t>
    <rPh sb="0" eb="2">
      <t>セキサイ</t>
    </rPh>
    <phoneticPr fontId="33"/>
  </si>
  <si>
    <t>ﾛｰﾃﾞｨﾝｸﾞ</t>
    <phoneticPr fontId="33"/>
  </si>
  <si>
    <t>停止距離</t>
    <rPh sb="0" eb="4">
      <t>テイシキョリ</t>
    </rPh>
    <phoneticPr fontId="33"/>
  </si>
  <si>
    <t>ﾛｰﾋﾟﾝｸﾞ</t>
    <phoneticPr fontId="33"/>
  </si>
  <si>
    <t>1:1</t>
    <phoneticPr fontId="33"/>
  </si>
  <si>
    <t>15~60</t>
    <phoneticPr fontId="33"/>
  </si>
  <si>
    <t>1150~1800</t>
    <phoneticPr fontId="33"/>
  </si>
  <si>
    <t>C1</t>
    <phoneticPr fontId="33"/>
  </si>
  <si>
    <t>C2</t>
  </si>
  <si>
    <t>1801~2500</t>
    <phoneticPr fontId="33"/>
  </si>
  <si>
    <t>2:1</t>
  </si>
  <si>
    <t>2300~4500</t>
    <phoneticPr fontId="33"/>
  </si>
  <si>
    <t>判定</t>
    <rPh sb="0" eb="2">
      <t>ハンテイ</t>
    </rPh>
    <phoneticPr fontId="20"/>
  </si>
  <si>
    <t>4501~6000</t>
    <phoneticPr fontId="33"/>
  </si>
  <si>
    <t>3:1</t>
  </si>
  <si>
    <t>10~30</t>
    <phoneticPr fontId="33"/>
  </si>
  <si>
    <t>3000~6000</t>
    <phoneticPr fontId="33"/>
  </si>
  <si>
    <t>6001~9000</t>
    <phoneticPr fontId="33"/>
  </si>
  <si>
    <t>4:1</t>
    <phoneticPr fontId="33"/>
  </si>
  <si>
    <t>4500~6800</t>
    <phoneticPr fontId="33"/>
  </si>
  <si>
    <t>6801~9000</t>
    <phoneticPr fontId="33"/>
  </si>
  <si>
    <t>RG2-624</t>
  </si>
  <si>
    <t>600~1000</t>
    <phoneticPr fontId="33"/>
  </si>
  <si>
    <t>通番</t>
    <rPh sb="0" eb="2">
      <t>ツウバン</t>
    </rPh>
    <phoneticPr fontId="31"/>
  </si>
  <si>
    <t>■番号■</t>
    <rPh sb="1" eb="3">
      <t>バンゴウ</t>
    </rPh>
    <phoneticPr fontId="20"/>
  </si>
  <si>
    <t>検査項目</t>
    <phoneticPr fontId="20"/>
  </si>
  <si>
    <t>検査事項1</t>
    <phoneticPr fontId="20"/>
  </si>
  <si>
    <t>検査事項2</t>
  </si>
  <si>
    <t>検査事項3</t>
  </si>
  <si>
    <t>検査事項4</t>
  </si>
  <si>
    <t>検査事項5</t>
  </si>
  <si>
    <t>検査事項6</t>
  </si>
  <si>
    <t>検査事項7</t>
  </si>
  <si>
    <t>検査事項8</t>
  </si>
  <si>
    <t>検査事項9</t>
  </si>
  <si>
    <t>1001~1500</t>
    <phoneticPr fontId="33"/>
  </si>
  <si>
    <t>(1)</t>
    <phoneticPr fontId="20"/>
  </si>
  <si>
    <t>UCMP盤</t>
  </si>
  <si>
    <t>(2)</t>
  </si>
  <si>
    <t>安全制御ﾌﾟﾛｸﾞﾗﾑ</t>
    <rPh sb="0" eb="2">
      <t>アンゼン</t>
    </rPh>
    <rPh sb="2" eb="4">
      <t>セイギョ</t>
    </rPh>
    <phoneticPr fontId="20"/>
  </si>
  <si>
    <t>電磁接触器の経年</t>
    <rPh sb="0" eb="2">
      <t>デンジ</t>
    </rPh>
    <rPh sb="2" eb="5">
      <t>セッショクキ</t>
    </rPh>
    <rPh sb="6" eb="8">
      <t>ケイネン</t>
    </rPh>
    <phoneticPr fontId="20"/>
  </si>
  <si>
    <t>600~1800</t>
    <phoneticPr fontId="33"/>
  </si>
  <si>
    <t>(3)</t>
  </si>
  <si>
    <t>つま先保護板</t>
    <rPh sb="2" eb="3">
      <t>サキ</t>
    </rPh>
    <rPh sb="3" eb="6">
      <t>ホゴバン</t>
    </rPh>
    <phoneticPr fontId="20"/>
  </si>
  <si>
    <t>取付けの状況</t>
    <rPh sb="0" eb="2">
      <t>トリツ</t>
    </rPh>
    <rPh sb="4" eb="6">
      <t>ジョウキョウ</t>
    </rPh>
    <phoneticPr fontId="20"/>
  </si>
  <si>
    <t>長さ</t>
    <rPh sb="0" eb="1">
      <t>ナガ</t>
    </rPh>
    <phoneticPr fontId="20"/>
  </si>
  <si>
    <t>(4)</t>
  </si>
  <si>
    <t>特定距離感知装置</t>
  </si>
  <si>
    <t>作動の状況</t>
    <rPh sb="0" eb="2">
      <t>サドウ</t>
    </rPh>
    <rPh sb="3" eb="5">
      <t>ジョウキョウ</t>
    </rPh>
    <phoneticPr fontId="20"/>
  </si>
  <si>
    <t>劣化の状況</t>
    <rPh sb="0" eb="2">
      <t>レッカ</t>
    </rPh>
    <rPh sb="3" eb="5">
      <t>ジョウキョウ</t>
    </rPh>
    <phoneticPr fontId="20"/>
  </si>
  <si>
    <t>1801~3000</t>
    <phoneticPr fontId="33"/>
  </si>
  <si>
    <t>(5)</t>
  </si>
  <si>
    <t>待機型ﾌﾞﾚｰｷ</t>
    <rPh sb="0" eb="3">
      <t>タイキガタ</t>
    </rPh>
    <phoneticPr fontId="20"/>
  </si>
  <si>
    <t>押付力の確認</t>
    <rPh sb="0" eb="2">
      <t>オシツケ</t>
    </rPh>
    <rPh sb="2" eb="3">
      <t>リョク</t>
    </rPh>
    <rPh sb="4" eb="6">
      <t>カクニン</t>
    </rPh>
    <phoneticPr fontId="20"/>
  </si>
  <si>
    <t>ﾊﾟｯﾄﾞの厚さの状況</t>
    <rPh sb="6" eb="7">
      <t>アツ</t>
    </rPh>
    <rPh sb="9" eb="11">
      <t>ジョウキョウ</t>
    </rPh>
    <phoneticPr fontId="20"/>
  </si>
  <si>
    <t>復帰ﾕﾆｯﾄ</t>
    <rPh sb="0" eb="2">
      <t>フッキ</t>
    </rPh>
    <phoneticPr fontId="20"/>
  </si>
  <si>
    <t>健全性の監視</t>
    <rPh sb="0" eb="3">
      <t>ケンゼンセイ</t>
    </rPh>
    <rPh sb="4" eb="6">
      <t>カンシ</t>
    </rPh>
    <phoneticPr fontId="20"/>
  </si>
  <si>
    <t>(6)</t>
  </si>
  <si>
    <t>待機型ﾌﾞﾚｰｷ動作感知装置</t>
    <rPh sb="0" eb="3">
      <t>タイキガタ</t>
    </rPh>
    <rPh sb="8" eb="10">
      <t>ドウサ</t>
    </rPh>
    <rPh sb="10" eb="12">
      <t>カンチ</t>
    </rPh>
    <rPh sb="12" eb="14">
      <t>ソウチ</t>
    </rPh>
    <phoneticPr fontId="20"/>
  </si>
  <si>
    <t>寿命</t>
    <rPh sb="0" eb="2">
      <t>ジュミョウ</t>
    </rPh>
    <phoneticPr fontId="20"/>
  </si>
  <si>
    <t>2300~3500</t>
    <phoneticPr fontId="33"/>
  </si>
  <si>
    <t>(7)</t>
  </si>
  <si>
    <t>かご戸ｽｲｯﾁ</t>
  </si>
  <si>
    <t>ｽｲｯﾁの全閉位置からの距離</t>
    <rPh sb="5" eb="7">
      <t>ゼンペイ</t>
    </rPh>
    <rPh sb="7" eb="9">
      <t>イチ</t>
    </rPh>
    <rPh sb="12" eb="14">
      <t>キョリ</t>
    </rPh>
    <phoneticPr fontId="20"/>
  </si>
  <si>
    <t>(8)</t>
  </si>
  <si>
    <t>ｼｽﾃﾑの機能検査</t>
    <phoneticPr fontId="20"/>
  </si>
  <si>
    <t>3501~4500</t>
    <phoneticPr fontId="33"/>
  </si>
  <si>
    <t>3000~4500</t>
    <phoneticPr fontId="33"/>
  </si>
  <si>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</si>
  <si>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</si>
  <si>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</si>
  <si>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</si>
  <si>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</si>
  <si>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RG2-622</t>
    <phoneticPr fontId="33"/>
  </si>
  <si>
    <t>15~105</t>
    <phoneticPr fontId="33"/>
  </si>
  <si>
    <t>600~900</t>
    <phoneticPr fontId="33"/>
  </si>
  <si>
    <t>901~1150</t>
    <phoneticPr fontId="33"/>
  </si>
  <si>
    <t>2:1</t>
    <phoneticPr fontId="33"/>
  </si>
  <si>
    <t>1801~3000</t>
  </si>
  <si>
    <t>600~1300</t>
    <phoneticPr fontId="33"/>
  </si>
  <si>
    <t>1301~2000</t>
    <phoneticPr fontId="33"/>
  </si>
  <si>
    <t>4501~6000</t>
  </si>
  <si>
    <t>巻上機ｷﾞﾔ</t>
    <rPh sb="0" eb="3">
      <t>マキアゲキ</t>
    </rPh>
    <phoneticPr fontId="20"/>
  </si>
  <si>
    <t>積載</t>
    <rPh sb="0" eb="2">
      <t>セキサイ</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</si>
  <si>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</si>
  <si>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大臣認定番号</t>
    <rPh sb="0" eb="2">
      <t>ダイジン</t>
    </rPh>
    <rPh sb="2" eb="4">
      <t>ニンテイ</t>
    </rPh>
    <rPh sb="4" eb="6">
      <t>バンゴウ</t>
    </rPh>
    <phoneticPr fontId="20"/>
  </si>
  <si>
    <t>型</t>
    <rPh sb="0" eb="1">
      <t>カタ</t>
    </rPh>
    <phoneticPr fontId="20"/>
  </si>
  <si>
    <t>:</t>
    <phoneticPr fontId="20"/>
  </si>
  <si>
    <t>：</t>
    <phoneticPr fontId="20"/>
  </si>
  <si>
    <t>主索の径</t>
    <rPh sb="0" eb="1">
      <t>シュ</t>
    </rPh>
    <rPh sb="1" eb="2">
      <t>サク</t>
    </rPh>
    <rPh sb="3" eb="4">
      <t>ケイ</t>
    </rPh>
    <phoneticPr fontId="20"/>
  </si>
  <si>
    <t>mm</t>
    <phoneticPr fontId="20"/>
  </si>
  <si>
    <t>ﾛｰﾋﾟﾝｸﾞ</t>
    <phoneticPr fontId="20"/>
  </si>
  <si>
    <t>昇降機番号 :</t>
    <rPh sb="0" eb="3">
      <t>ショウコウキ</t>
    </rPh>
    <rPh sb="3" eb="5">
      <t>バンゴウ</t>
    </rPh>
    <phoneticPr fontId="20"/>
  </si>
  <si>
    <t>号機</t>
    <rPh sb="0" eb="2">
      <t>ゴウキ</t>
    </rPh>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</si>
  <si>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</si>
  <si>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</si>
  <si>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</si>
  <si>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</si>
  <si>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</si>
  <si>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</si>
  <si>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指摘なし</t>
    <rPh sb="0" eb="2">
      <t>シテキ</t>
    </rPh>
    <phoneticPr fontId="20"/>
  </si>
  <si>
    <t>要重点点検</t>
    <rPh sb="0" eb="1">
      <t>ヨウ</t>
    </rPh>
    <rPh sb="1" eb="3">
      <t>ジュウテン</t>
    </rPh>
    <rPh sb="3" eb="5">
      <t>テンケン</t>
    </rPh>
    <phoneticPr fontId="20"/>
  </si>
  <si>
    <t>要是正</t>
    <rPh sb="0" eb="1">
      <t>ヨウ</t>
    </rPh>
    <rPh sb="1" eb="3">
      <t>ゼセイ</t>
    </rPh>
    <phoneticPr fontId="20"/>
  </si>
  <si>
    <t>UCMP盤  型式</t>
    <rPh sb="4" eb="5">
      <t>バン</t>
    </rPh>
    <rPh sb="7" eb="9">
      <t>カタシキ</t>
    </rPh>
    <phoneticPr fontId="20"/>
  </si>
  <si>
    <t>目視により確認する。</t>
    <rPh sb="0" eb="2">
      <t>モクシ</t>
    </rPh>
    <rPh sb="5" eb="7">
      <t>カクニン</t>
    </rPh>
    <phoneticPr fontId="20"/>
  </si>
  <si>
    <t>指定UCMP制御盤型式</t>
    <rPh sb="0" eb="2">
      <t>シテイ</t>
    </rPh>
    <rPh sb="6" eb="9">
      <t>セイギョバン</t>
    </rPh>
    <rPh sb="9" eb="11">
      <t>カタシキ</t>
    </rPh>
    <phoneticPr fontId="20"/>
  </si>
  <si>
    <t>UCMP制御盤型式</t>
    <rPh sb="4" eb="7">
      <t>セイギョバン</t>
    </rPh>
    <rPh sb="7" eb="9">
      <t>カタシキ</t>
    </rPh>
    <phoneticPr fontId="20"/>
  </si>
  <si>
    <t>ー</t>
    <phoneticPr fontId="20"/>
  </si>
  <si>
    <t>測定値を選択すると自動で判定</t>
    <rPh sb="0" eb="3">
      <t>ソクテイチ</t>
    </rPh>
    <rPh sb="4" eb="6">
      <t>センタク</t>
    </rPh>
    <rPh sb="9" eb="11">
      <t>ジドウ</t>
    </rPh>
    <rPh sb="12" eb="14">
      <t>ハンテイ</t>
    </rPh>
    <phoneticPr fontId="20"/>
  </si>
  <si>
    <t>(2)</t>
    <phoneticPr fontId="20"/>
  </si>
  <si>
    <t>安全制御ﾌﾟﾛｸﾞﾗﾑの型式を確認する。</t>
    <rPh sb="0" eb="2">
      <t>アンゼン</t>
    </rPh>
    <rPh sb="2" eb="4">
      <t>セイギョ</t>
    </rPh>
    <rPh sb="12" eb="14">
      <t>カタシキ</t>
    </rPh>
    <rPh sb="15" eb="17">
      <t>カクニン</t>
    </rPh>
    <phoneticPr fontId="20"/>
  </si>
  <si>
    <t>PLCに記載されたﾌﾟﾛｸﾞﾗﾑ型式が、大臣認定をうけたものと異なること。</t>
    <rPh sb="4" eb="6">
      <t>キサイ</t>
    </rPh>
    <rPh sb="16" eb="18">
      <t>カタシキ</t>
    </rPh>
    <rPh sb="20" eb="22">
      <t>ダイジン</t>
    </rPh>
    <rPh sb="22" eb="24">
      <t>ニンテイ</t>
    </rPh>
    <rPh sb="31" eb="32">
      <t>コト</t>
    </rPh>
    <phoneticPr fontId="20"/>
  </si>
  <si>
    <t>目視にて確認した表示を入力すると自動で判定</t>
    <rPh sb="0" eb="2">
      <t>モクシ</t>
    </rPh>
    <rPh sb="4" eb="6">
      <t>カクニン</t>
    </rPh>
    <rPh sb="8" eb="10">
      <t>ヒョウジ</t>
    </rPh>
    <rPh sb="11" eb="13">
      <t>ニュウリョク</t>
    </rPh>
    <rPh sb="16" eb="18">
      <t>ジドウ</t>
    </rPh>
    <rPh sb="19" eb="21">
      <t>ハンテイ</t>
    </rPh>
    <phoneticPr fontId="20"/>
  </si>
  <si>
    <t>ﾌﾟﾛｸﾞﾗﾑ型式</t>
    <rPh sb="7" eb="9">
      <t>カタシキ</t>
    </rPh>
    <phoneticPr fontId="20"/>
  </si>
  <si>
    <t>型式：</t>
    <rPh sb="0" eb="2">
      <t>カタシキ</t>
    </rPh>
    <phoneticPr fontId="20"/>
  </si>
  <si>
    <t>認定番号</t>
    <rPh sb="0" eb="2">
      <t>ニンテイ</t>
    </rPh>
    <rPh sb="2" eb="4">
      <t>バンゴウ</t>
    </rPh>
    <phoneticPr fontId="20"/>
  </si>
  <si>
    <t>part no.</t>
    <phoneticPr fontId="20"/>
  </si>
  <si>
    <t>リレー</t>
    <phoneticPr fontId="20"/>
  </si>
  <si>
    <t>特定距離</t>
    <rPh sb="0" eb="2">
      <t>トクテイ</t>
    </rPh>
    <rPh sb="2" eb="4">
      <t>キョリ</t>
    </rPh>
    <phoneticPr fontId="20"/>
  </si>
  <si>
    <t>ﾛｰﾌﾟﾌﾞﾚｰｷ</t>
    <phoneticPr fontId="20"/>
  </si>
  <si>
    <t>電磁接触器の経年</t>
    <rPh sb="0" eb="2">
      <t>デンジ</t>
    </rPh>
    <rPh sb="2" eb="4">
      <t>セッショク</t>
    </rPh>
    <rPh sb="4" eb="5">
      <t>キ</t>
    </rPh>
    <rPh sb="6" eb="8">
      <t>ケイネン</t>
    </rPh>
    <phoneticPr fontId="20"/>
  </si>
  <si>
    <t>稼働回数又は経年を確認する。</t>
    <rPh sb="0" eb="2">
      <t>カドウ</t>
    </rPh>
    <rPh sb="2" eb="4">
      <t>カイスウ</t>
    </rPh>
    <rPh sb="4" eb="5">
      <t>マタ</t>
    </rPh>
    <rPh sb="6" eb="8">
      <t>ケイネン</t>
    </rPh>
    <rPh sb="9" eb="11">
      <t>カクニン</t>
    </rPh>
    <phoneticPr fontId="20"/>
  </si>
  <si>
    <t>各接触器が規定回数に到達又は10年を経過していること。</t>
    <rPh sb="0" eb="1">
      <t>カク</t>
    </rPh>
    <rPh sb="1" eb="3">
      <t>セッショク</t>
    </rPh>
    <rPh sb="3" eb="4">
      <t>キ</t>
    </rPh>
    <rPh sb="5" eb="7">
      <t>キテイ</t>
    </rPh>
    <rPh sb="7" eb="9">
      <t>カイスウ</t>
    </rPh>
    <rPh sb="10" eb="12">
      <t>トウタツ</t>
    </rPh>
    <rPh sb="12" eb="13">
      <t>マタ</t>
    </rPh>
    <rPh sb="16" eb="17">
      <t>ネン</t>
    </rPh>
    <rPh sb="18" eb="20">
      <t>ケイカ</t>
    </rPh>
    <phoneticPr fontId="20"/>
  </si>
  <si>
    <t>起動回数</t>
    <rPh sb="0" eb="2">
      <t>キドウ</t>
    </rPh>
    <rPh sb="2" eb="4">
      <t>カイスウ</t>
    </rPh>
    <phoneticPr fontId="20"/>
  </si>
  <si>
    <t>各リレーの起動回数及び経年を入力すると自動で判定する 。</t>
    <rPh sb="0" eb="1">
      <t>カク</t>
    </rPh>
    <rPh sb="5" eb="7">
      <t>キドウ</t>
    </rPh>
    <rPh sb="7" eb="9">
      <t>カイスウ</t>
    </rPh>
    <rPh sb="9" eb="10">
      <t>オヨ</t>
    </rPh>
    <rPh sb="11" eb="13">
      <t>ケイネン</t>
    </rPh>
    <rPh sb="14" eb="16">
      <t>ニュウリョク</t>
    </rPh>
    <rPh sb="19" eb="21">
      <t>ジドウ</t>
    </rPh>
    <rPh sb="22" eb="24">
      <t>ハンテイ</t>
    </rPh>
    <phoneticPr fontId="20"/>
  </si>
  <si>
    <t>SR1.SR2.SR3</t>
    <phoneticPr fontId="20"/>
  </si>
  <si>
    <t>SR1:</t>
    <phoneticPr fontId="20"/>
  </si>
  <si>
    <t>回</t>
    <rPh sb="0" eb="1">
      <t>カイ</t>
    </rPh>
    <phoneticPr fontId="20"/>
  </si>
  <si>
    <t>年</t>
    <rPh sb="0" eb="1">
      <t>ネン</t>
    </rPh>
    <phoneticPr fontId="20"/>
  </si>
  <si>
    <t>SR2:</t>
    <phoneticPr fontId="20"/>
  </si>
  <si>
    <t>SR3:</t>
    <phoneticPr fontId="20"/>
  </si>
  <si>
    <t>ASR:</t>
    <phoneticPr fontId="20"/>
  </si>
  <si>
    <t>(3)</t>
    <phoneticPr fontId="20"/>
  </si>
  <si>
    <t>つま先
保護板</t>
    <rPh sb="2" eb="3">
      <t>サキ</t>
    </rPh>
    <rPh sb="4" eb="6">
      <t>ホゴ</t>
    </rPh>
    <rPh sb="6" eb="7">
      <t>バン</t>
    </rPh>
    <phoneticPr fontId="20"/>
  </si>
  <si>
    <t>目視及び触手により
確認する｡</t>
    <rPh sb="0" eb="2">
      <t>モクシ</t>
    </rPh>
    <rPh sb="2" eb="3">
      <t>オヨ</t>
    </rPh>
    <rPh sb="4" eb="6">
      <t>ショクシュ</t>
    </rPh>
    <rPh sb="10" eb="12">
      <t>カクニン</t>
    </rPh>
    <phoneticPr fontId="20"/>
  </si>
  <si>
    <t>手動で判定する。</t>
    <rPh sb="0" eb="2">
      <t>シュドウ</t>
    </rPh>
    <rPh sb="3" eb="5">
      <t>ハンテイ</t>
    </rPh>
    <phoneticPr fontId="20"/>
  </si>
  <si>
    <t>確認</t>
    <rPh sb="0" eb="2">
      <t>カクニン</t>
    </rPh>
    <phoneticPr fontId="20"/>
  </si>
  <si>
    <t>ﾒｼﾞｬｰ等により測定する。</t>
    <rPh sb="5" eb="6">
      <t>トウ</t>
    </rPh>
    <rPh sb="9" eb="11">
      <t>ソクテイ</t>
    </rPh>
    <phoneticPr fontId="20"/>
  </si>
  <si>
    <t>規定値 :</t>
    <rPh sb="0" eb="2">
      <t>キテイ</t>
    </rPh>
    <rPh sb="2" eb="3">
      <t>チ</t>
    </rPh>
    <phoneticPr fontId="20"/>
  </si>
  <si>
    <t>実測値</t>
    <rPh sb="0" eb="3">
      <t>ジッソクチ</t>
    </rPh>
    <phoneticPr fontId="20"/>
  </si>
  <si>
    <t>実測値を入力すると自動で判定する。</t>
    <rPh sb="0" eb="3">
      <t>ジッソクチ</t>
    </rPh>
    <rPh sb="4" eb="6">
      <t>ニュウリョク</t>
    </rPh>
    <rPh sb="9" eb="11">
      <t>ジドウ</t>
    </rPh>
    <rPh sb="12" eb="14">
      <t>ハンテイ</t>
    </rPh>
    <phoneticPr fontId="20"/>
  </si>
  <si>
    <t>(4)</t>
    <phoneticPr fontId="20"/>
  </si>
  <si>
    <t>特定距離
感知装置</t>
    <rPh sb="0" eb="2">
      <t>トクテイ</t>
    </rPh>
    <rPh sb="2" eb="4">
      <t>キョリ</t>
    </rPh>
    <rPh sb="5" eb="7">
      <t>カンチ</t>
    </rPh>
    <rPh sb="7" eb="9">
      <t>ソウチ</t>
    </rPh>
    <phoneticPr fontId="20"/>
  </si>
  <si>
    <t>目視及び触診により
確認する｡</t>
    <rPh sb="0" eb="2">
      <t>モクシ</t>
    </rPh>
    <rPh sb="2" eb="3">
      <t>オヨ</t>
    </rPh>
    <rPh sb="4" eb="6">
      <t>ショクシン</t>
    </rPh>
    <rPh sb="10" eb="12">
      <t>カクニン</t>
    </rPh>
    <phoneticPr fontId="20"/>
  </si>
  <si>
    <t>取付けが堅固でないこと｡過度の変形があること。</t>
    <rPh sb="0" eb="2">
      <t>トリツ</t>
    </rPh>
    <rPh sb="4" eb="5">
      <t>カタ</t>
    </rPh>
    <rPh sb="5" eb="6">
      <t>コ</t>
    </rPh>
    <phoneticPr fontId="20"/>
  </si>
  <si>
    <t>動作位置を確認する。</t>
    <rPh sb="0" eb="2">
      <t>ドウサ</t>
    </rPh>
    <rPh sb="2" eb="4">
      <t>イチ</t>
    </rPh>
    <rPh sb="5" eb="7">
      <t>カクニン</t>
    </rPh>
    <phoneticPr fontId="20"/>
  </si>
  <si>
    <t>規定位置で動作しないこと。　　　　　　　　　　</t>
    <rPh sb="0" eb="2">
      <t>キテイ</t>
    </rPh>
    <rPh sb="2" eb="4">
      <t>イチ</t>
    </rPh>
    <rPh sb="5" eb="7">
      <t>ドウサ</t>
    </rPh>
    <phoneticPr fontId="20"/>
  </si>
  <si>
    <t>動作位置</t>
    <rPh sb="0" eb="2">
      <t>ドウサ</t>
    </rPh>
    <rPh sb="2" eb="4">
      <t>イチ</t>
    </rPh>
    <phoneticPr fontId="20"/>
  </si>
  <si>
    <t>動作位置を入力すると自動で判定</t>
    <rPh sb="0" eb="2">
      <t>ドウサ</t>
    </rPh>
    <rPh sb="2" eb="4">
      <t>イチ</t>
    </rPh>
    <rPh sb="5" eb="7">
      <t>ニュウリョク</t>
    </rPh>
    <rPh sb="10" eb="12">
      <t>ジドウ</t>
    </rPh>
    <rPh sb="13" eb="15">
      <t>ハンテイ</t>
    </rPh>
    <phoneticPr fontId="20"/>
  </si>
  <si>
    <t>規定値：</t>
    <rPh sb="0" eb="3">
      <t>キテイチ</t>
    </rPh>
    <phoneticPr fontId="20"/>
  </si>
  <si>
    <t>一体型</t>
    <rPh sb="0" eb="2">
      <t>イッタイ</t>
    </rPh>
    <rPh sb="2" eb="3">
      <t>ガタ</t>
    </rPh>
    <phoneticPr fontId="20"/>
  </si>
  <si>
    <t>回数</t>
    <rPh sb="0" eb="2">
      <t>カイスウ</t>
    </rPh>
    <phoneticPr fontId="20"/>
  </si>
  <si>
    <t>二分割型</t>
    <rPh sb="0" eb="1">
      <t>ニ</t>
    </rPh>
    <rPh sb="1" eb="3">
      <t>ブンカツ</t>
    </rPh>
    <rPh sb="3" eb="4">
      <t>ガタ</t>
    </rPh>
    <phoneticPr fontId="20"/>
  </si>
  <si>
    <t>総合</t>
    <rPh sb="0" eb="2">
      <t>ソウゴウ</t>
    </rPh>
    <phoneticPr fontId="20"/>
  </si>
  <si>
    <t>ｶｳﾝﾀ読取又は経年を確認する。</t>
    <rPh sb="4" eb="5">
      <t>ヨ</t>
    </rPh>
    <rPh sb="5" eb="6">
      <t>ト</t>
    </rPh>
    <rPh sb="6" eb="7">
      <t>マタ</t>
    </rPh>
    <rPh sb="8" eb="10">
      <t>ケイネン</t>
    </rPh>
    <rPh sb="11" eb="13">
      <t>カクニン</t>
    </rPh>
    <phoneticPr fontId="20"/>
  </si>
  <si>
    <t>起動回数が1,000万回を超えていること、又は設置後10年を経過していること。</t>
    <rPh sb="0" eb="2">
      <t>キドウ</t>
    </rPh>
    <rPh sb="2" eb="4">
      <t>カイスウ</t>
    </rPh>
    <rPh sb="10" eb="12">
      <t>マンカイ</t>
    </rPh>
    <rPh sb="13" eb="14">
      <t>コ</t>
    </rPh>
    <rPh sb="21" eb="22">
      <t>マタ</t>
    </rPh>
    <rPh sb="23" eb="25">
      <t>セッチ</t>
    </rPh>
    <rPh sb="25" eb="26">
      <t>ゴ</t>
    </rPh>
    <rPh sb="28" eb="29">
      <t>ネン</t>
    </rPh>
    <rPh sb="30" eb="32">
      <t>ケイカ</t>
    </rPh>
    <phoneticPr fontId="20"/>
  </si>
  <si>
    <t>万回</t>
    <rPh sb="0" eb="2">
      <t>マンカイ</t>
    </rPh>
    <phoneticPr fontId="20"/>
  </si>
  <si>
    <t>起動回数及び経年を入力すると自動で判定</t>
    <rPh sb="0" eb="2">
      <t>キドウ</t>
    </rPh>
    <rPh sb="2" eb="4">
      <t>カイスウ</t>
    </rPh>
    <rPh sb="4" eb="5">
      <t>オヨ</t>
    </rPh>
    <rPh sb="6" eb="8">
      <t>ケイネン</t>
    </rPh>
    <rPh sb="9" eb="11">
      <t>ニュウリョク</t>
    </rPh>
    <rPh sb="14" eb="16">
      <t>ジドウ</t>
    </rPh>
    <rPh sb="17" eb="19">
      <t>ハンテイ</t>
    </rPh>
    <phoneticPr fontId="20"/>
  </si>
  <si>
    <t>SR1</t>
    <phoneticPr fontId="20"/>
  </si>
  <si>
    <t>SR2</t>
    <phoneticPr fontId="20"/>
  </si>
  <si>
    <t>経過</t>
    <rPh sb="0" eb="2">
      <t>ケイカ</t>
    </rPh>
    <phoneticPr fontId="20"/>
  </si>
  <si>
    <t>SR3</t>
    <phoneticPr fontId="20"/>
  </si>
  <si>
    <t>ASR</t>
    <phoneticPr fontId="20"/>
  </si>
  <si>
    <t>(5)</t>
    <phoneticPr fontId="20"/>
  </si>
  <si>
    <t>待機型ﾌﾞﾚｰｷ</t>
    <rPh sb="0" eb="2">
      <t>タイキ</t>
    </rPh>
    <rPh sb="2" eb="3">
      <t>ガタ</t>
    </rPh>
    <phoneticPr fontId="20"/>
  </si>
  <si>
    <t>型式が大臣認定を受けたものと異なること</t>
    <rPh sb="0" eb="2">
      <t>カタシキ</t>
    </rPh>
    <rPh sb="3" eb="5">
      <t>ダイジン</t>
    </rPh>
    <rPh sb="5" eb="7">
      <t>ニンテイ</t>
    </rPh>
    <rPh sb="8" eb="9">
      <t>ウ</t>
    </rPh>
    <rPh sb="14" eb="15">
      <t>コト</t>
    </rPh>
    <phoneticPr fontId="20"/>
  </si>
  <si>
    <t>ロープブレーキの型式を選定すると自動で判定する。</t>
    <rPh sb="8" eb="10">
      <t>カタシキ</t>
    </rPh>
    <rPh sb="11" eb="13">
      <t>センテイ</t>
    </rPh>
    <rPh sb="16" eb="18">
      <t>ジドウ</t>
    </rPh>
    <rPh sb="19" eb="21">
      <t>ハンテイ</t>
    </rPh>
    <phoneticPr fontId="20"/>
  </si>
  <si>
    <t>基準</t>
    <rPh sb="0" eb="2">
      <t>キジュン</t>
    </rPh>
    <phoneticPr fontId="20"/>
  </si>
  <si>
    <t>摩耗限界ｽｲｯﾁが作動すること。</t>
    <rPh sb="0" eb="2">
      <t>マモウ</t>
    </rPh>
    <rPh sb="2" eb="4">
      <t>ゲンカイ</t>
    </rPh>
    <rPh sb="9" eb="11">
      <t>サドウ</t>
    </rPh>
    <phoneticPr fontId="20"/>
  </si>
  <si>
    <t>経年</t>
    <rPh sb="0" eb="2">
      <t>ケイネン</t>
    </rPh>
    <phoneticPr fontId="20"/>
  </si>
  <si>
    <t>金尺等により制動板の間隔を測定する。</t>
    <rPh sb="0" eb="1">
      <t>カナ</t>
    </rPh>
    <rPh sb="1" eb="2">
      <t>ジャク</t>
    </rPh>
    <rPh sb="2" eb="3">
      <t>トウ</t>
    </rPh>
    <rPh sb="6" eb="8">
      <t>セイドウ</t>
    </rPh>
    <rPh sb="8" eb="9">
      <t>バン</t>
    </rPh>
    <rPh sb="10" eb="12">
      <t>カンカク</t>
    </rPh>
    <rPh sb="13" eb="15">
      <t>ソクテイ</t>
    </rPh>
    <phoneticPr fontId="20"/>
  </si>
  <si>
    <t>ﾌﾞﾚｰｷ作動時の固定制動板と可動制動板の間隔が指定寸法未満であること。</t>
    <rPh sb="5" eb="7">
      <t>サドウ</t>
    </rPh>
    <rPh sb="7" eb="8">
      <t>ジ</t>
    </rPh>
    <rPh sb="9" eb="11">
      <t>コテイ</t>
    </rPh>
    <rPh sb="11" eb="13">
      <t>セイドウ</t>
    </rPh>
    <rPh sb="13" eb="14">
      <t>バン</t>
    </rPh>
    <rPh sb="15" eb="17">
      <t>カドウ</t>
    </rPh>
    <rPh sb="17" eb="19">
      <t>セイドウ</t>
    </rPh>
    <rPh sb="19" eb="20">
      <t>バン</t>
    </rPh>
    <rPh sb="21" eb="23">
      <t>カンカク</t>
    </rPh>
    <rPh sb="24" eb="26">
      <t>シテイ</t>
    </rPh>
    <rPh sb="26" eb="28">
      <t>スンポウ</t>
    </rPh>
    <rPh sb="28" eb="30">
      <t>ミマン</t>
    </rPh>
    <phoneticPr fontId="20"/>
  </si>
  <si>
    <t>測定値</t>
    <rPh sb="0" eb="3">
      <t>ソクテイチ</t>
    </rPh>
    <phoneticPr fontId="20"/>
  </si>
  <si>
    <t>制動板の間隔を測定し測定値を記入すると自動で判定する。</t>
    <rPh sb="0" eb="2">
      <t>セイドウ</t>
    </rPh>
    <rPh sb="2" eb="3">
      <t>バン</t>
    </rPh>
    <rPh sb="4" eb="6">
      <t>カンカク</t>
    </rPh>
    <rPh sb="7" eb="9">
      <t>ソクテイ</t>
    </rPh>
    <rPh sb="10" eb="13">
      <t>ソクテイチ</t>
    </rPh>
    <rPh sb="14" eb="16">
      <t>キニュウ</t>
    </rPh>
    <rPh sb="19" eb="21">
      <t>ジドウ</t>
    </rPh>
    <rPh sb="22" eb="24">
      <t>ハンテイ</t>
    </rPh>
    <phoneticPr fontId="20"/>
  </si>
  <si>
    <t>元号</t>
    <rPh sb="0" eb="2">
      <t>ゲンゴウ</t>
    </rPh>
    <phoneticPr fontId="20"/>
  </si>
  <si>
    <t>指定寸法：</t>
    <rPh sb="0" eb="2">
      <t>シテイ</t>
    </rPh>
    <rPh sb="2" eb="4">
      <t>スンポウ</t>
    </rPh>
    <phoneticPr fontId="20"/>
  </si>
  <si>
    <t>昭和</t>
    <rPh sb="0" eb="2">
      <t>ショウワ</t>
    </rPh>
    <phoneticPr fontId="20"/>
  </si>
  <si>
    <t>〇</t>
    <phoneticPr fontId="20"/>
  </si>
  <si>
    <t>平成</t>
    <rPh sb="0" eb="2">
      <t>ヘイセイ</t>
    </rPh>
    <phoneticPr fontId="20"/>
  </si>
  <si>
    <t>復帰しないこと</t>
    <rPh sb="0" eb="2">
      <t>フッキ</t>
    </rPh>
    <phoneticPr fontId="20"/>
  </si>
  <si>
    <t>令和</t>
    <rPh sb="0" eb="1">
      <t>レイ</t>
    </rPh>
    <rPh sb="1" eb="2">
      <t>ワ</t>
    </rPh>
    <phoneticPr fontId="20"/>
  </si>
  <si>
    <t>待機型ﾌﾞﾚｰｷの電源を遮断し動作確認を行う。</t>
    <rPh sb="0" eb="2">
      <t>タイキ</t>
    </rPh>
    <rPh sb="2" eb="3">
      <t>ガタ</t>
    </rPh>
    <rPh sb="9" eb="11">
      <t>デンゲン</t>
    </rPh>
    <rPh sb="12" eb="14">
      <t>シャダン</t>
    </rPh>
    <rPh sb="15" eb="17">
      <t>ドウサ</t>
    </rPh>
    <rPh sb="17" eb="19">
      <t>カクニン</t>
    </rPh>
    <rPh sb="20" eb="21">
      <t>オコナ</t>
    </rPh>
    <phoneticPr fontId="20"/>
  </si>
  <si>
    <t>200~600</t>
    <phoneticPr fontId="29"/>
  </si>
  <si>
    <t>W</t>
    <phoneticPr fontId="29"/>
  </si>
  <si>
    <t>(6)</t>
    <phoneticPr fontId="20"/>
  </si>
  <si>
    <t>待機型ﾌﾞﾚｰｷ動作感知装置</t>
    <phoneticPr fontId="20"/>
  </si>
  <si>
    <t>ﾌﾞﾚｰｷ開放時及び締結時の動作感知装置の接点信号動作を確認する。</t>
    <rPh sb="5" eb="7">
      <t>カイホウ</t>
    </rPh>
    <rPh sb="7" eb="8">
      <t>ジ</t>
    </rPh>
    <rPh sb="8" eb="9">
      <t>オヨ</t>
    </rPh>
    <rPh sb="10" eb="12">
      <t>テイケツ</t>
    </rPh>
    <rPh sb="12" eb="13">
      <t>ジ</t>
    </rPh>
    <rPh sb="14" eb="16">
      <t>ドウサ</t>
    </rPh>
    <rPh sb="16" eb="18">
      <t>カンチ</t>
    </rPh>
    <rPh sb="18" eb="20">
      <t>ソウチ</t>
    </rPh>
    <rPh sb="21" eb="23">
      <t>セッテン</t>
    </rPh>
    <rPh sb="23" eb="25">
      <t>シンゴウ</t>
    </rPh>
    <rPh sb="25" eb="27">
      <t>ドウサ</t>
    </rPh>
    <rPh sb="28" eb="30">
      <t>カクニン</t>
    </rPh>
    <phoneticPr fontId="20"/>
  </si>
  <si>
    <t>ﾌﾞﾚｰｷ開放時に接点が開でない、又は締結時に接点が閉でないこと。</t>
    <rPh sb="5" eb="7">
      <t>カイホウ</t>
    </rPh>
    <rPh sb="7" eb="8">
      <t>ジ</t>
    </rPh>
    <rPh sb="9" eb="11">
      <t>セッテン</t>
    </rPh>
    <rPh sb="12" eb="13">
      <t>カイ</t>
    </rPh>
    <rPh sb="17" eb="18">
      <t>マタ</t>
    </rPh>
    <rPh sb="19" eb="21">
      <t>テイケツ</t>
    </rPh>
    <rPh sb="21" eb="22">
      <t>ジ</t>
    </rPh>
    <rPh sb="23" eb="25">
      <t>セッテン</t>
    </rPh>
    <rPh sb="26" eb="27">
      <t>ヘイ</t>
    </rPh>
    <phoneticPr fontId="20"/>
  </si>
  <si>
    <t>GL</t>
    <phoneticPr fontId="29"/>
  </si>
  <si>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</si>
  <si>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</si>
  <si>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ー</t>
  </si>
  <si>
    <t>経過年を記入すると自動で判定する。</t>
    <rPh sb="0" eb="2">
      <t>ケイカ</t>
    </rPh>
    <rPh sb="2" eb="3">
      <t>ネン</t>
    </rPh>
    <rPh sb="4" eb="6">
      <t>キニュウ</t>
    </rPh>
    <rPh sb="9" eb="11">
      <t>ジドウ</t>
    </rPh>
    <rPh sb="12" eb="14">
      <t>ハンテイ</t>
    </rPh>
    <phoneticPr fontId="20"/>
  </si>
  <si>
    <t>(7)</t>
    <phoneticPr fontId="20"/>
  </si>
  <si>
    <t>かご戸ｽｲｯﾁ</t>
    <rPh sb="2" eb="3">
      <t>ト</t>
    </rPh>
    <phoneticPr fontId="20"/>
  </si>
  <si>
    <t>ｽｲｯﾁ全閉位置からの距離</t>
    <rPh sb="4" eb="6">
      <t>ゼンペイ</t>
    </rPh>
    <rPh sb="6" eb="8">
      <t>イチ</t>
    </rPh>
    <rPh sb="11" eb="13">
      <t>キョリ</t>
    </rPh>
    <phoneticPr fontId="20"/>
  </si>
  <si>
    <t>測定値を入力すると自動で判定する。</t>
    <rPh sb="0" eb="3">
      <t>ソクテイチ</t>
    </rPh>
    <rPh sb="4" eb="6">
      <t>ニュウリョク</t>
    </rPh>
    <rPh sb="9" eb="11">
      <t>ジドウ</t>
    </rPh>
    <rPh sb="12" eb="14">
      <t>ハンテイ</t>
    </rPh>
    <phoneticPr fontId="20"/>
  </si>
  <si>
    <t>(8)</t>
    <phoneticPr fontId="20"/>
  </si>
  <si>
    <t>ｼｽﾃﾑの機能検査</t>
    <rPh sb="5" eb="7">
      <t>キノウ</t>
    </rPh>
    <rPh sb="7" eb="9">
      <t>ケンサ</t>
    </rPh>
    <phoneticPr fontId="20"/>
  </si>
  <si>
    <t>作動の確認</t>
    <rPh sb="0" eb="2">
      <t>サドウ</t>
    </rPh>
    <rPh sb="3" eb="5">
      <t>カクニン</t>
    </rPh>
    <phoneticPr fontId="20"/>
  </si>
  <si>
    <t>・特定距離感知装置が感知しないこと</t>
    <rPh sb="1" eb="3">
      <t>トクテイ</t>
    </rPh>
    <rPh sb="3" eb="5">
      <t>キョリ</t>
    </rPh>
    <rPh sb="5" eb="7">
      <t>カンチ</t>
    </rPh>
    <rPh sb="7" eb="9">
      <t>ソウチ</t>
    </rPh>
    <rPh sb="10" eb="12">
      <t>カンチ</t>
    </rPh>
    <phoneticPr fontId="20"/>
  </si>
  <si>
    <t>測定値を記入すると自動で判定する。</t>
    <rPh sb="0" eb="3">
      <t>ソクテイチ</t>
    </rPh>
    <rPh sb="4" eb="6">
      <t>キニュウ</t>
    </rPh>
    <rPh sb="9" eb="11">
      <t>ジドウ</t>
    </rPh>
    <rPh sb="12" eb="14">
      <t>ハンテイ</t>
    </rPh>
    <phoneticPr fontId="20"/>
  </si>
  <si>
    <t>・制止距離の年次変化量が著しいこと。（前回の制動距離の70%以下、又は140%以上）</t>
    <rPh sb="1" eb="3">
      <t>セイシ</t>
    </rPh>
    <rPh sb="3" eb="5">
      <t>キョリ</t>
    </rPh>
    <rPh sb="6" eb="8">
      <t>ネンジ</t>
    </rPh>
    <rPh sb="8" eb="10">
      <t>ヘンカ</t>
    </rPh>
    <rPh sb="10" eb="11">
      <t>リョウ</t>
    </rPh>
    <rPh sb="12" eb="13">
      <t>イチジル</t>
    </rPh>
    <rPh sb="19" eb="21">
      <t>ゼンカイ</t>
    </rPh>
    <rPh sb="22" eb="24">
      <t>セイドウ</t>
    </rPh>
    <rPh sb="24" eb="26">
      <t>キョリ</t>
    </rPh>
    <rPh sb="30" eb="32">
      <t>イカ</t>
    </rPh>
    <rPh sb="33" eb="34">
      <t>マタ</t>
    </rPh>
    <rPh sb="39" eb="41">
      <t>イジョウ</t>
    </rPh>
    <phoneticPr fontId="20"/>
  </si>
  <si>
    <t>C1,C2ﾛｰﾃﾞｨﾝｸﾞ</t>
    <phoneticPr fontId="20"/>
  </si>
  <si>
    <t>前回測定値を記入すると自動で判定する。</t>
    <rPh sb="0" eb="2">
      <t>ゼンカイ</t>
    </rPh>
    <rPh sb="2" eb="5">
      <t>ソクテイチ</t>
    </rPh>
    <rPh sb="6" eb="8">
      <t>キニュウ</t>
    </rPh>
    <rPh sb="11" eb="13">
      <t>ジドウ</t>
    </rPh>
    <rPh sb="14" eb="16">
      <t>ハンテイ</t>
    </rPh>
    <phoneticPr fontId="20"/>
  </si>
  <si>
    <t>前回：</t>
    <rPh sb="0" eb="2">
      <t>ゼンカイ</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</si>
  <si>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</si>
  <si>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</si>
  <si>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</si>
  <si>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</si>
  <si>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改善（予定）</t>
    <rPh sb="0" eb="2">
      <t>カイゼン</t>
    </rPh>
    <rPh sb="3" eb="5">
      <t>ヨテイ</t>
    </rPh>
    <phoneticPr fontId="20"/>
  </si>
  <si>
    <t>年月</t>
    <rPh sb="0" eb="1">
      <t>ネン</t>
    </rPh>
    <rPh sb="1" eb="2">
      <t>ツキ</t>
    </rPh>
    <phoneticPr fontId="20"/>
  </si>
  <si>
    <t>ウォームギヤ</t>
    <phoneticPr fontId="29"/>
  </si>
  <si>
    <t>ウォームギヤ</t>
  </si>
  <si>
    <t>1:1</t>
    <phoneticPr fontId="20"/>
  </si>
  <si>
    <t>2:1</t>
    <phoneticPr fontId="20"/>
  </si>
  <si>
    <t>3:1</t>
    <phoneticPr fontId="20"/>
  </si>
  <si>
    <t>4:1</t>
    <phoneticPr fontId="20"/>
  </si>
  <si>
    <t>定格速度</t>
    <rPh sb="0" eb="2">
      <t>テイカク</t>
    </rPh>
    <rPh sb="2" eb="4">
      <t>ソクド</t>
    </rPh>
    <phoneticPr fontId="20"/>
  </si>
  <si>
    <t>15~60</t>
    <phoneticPr fontId="20"/>
  </si>
  <si>
    <t>10~30</t>
    <phoneticPr fontId="20"/>
  </si>
  <si>
    <t>巻上機</t>
    <rPh sb="0" eb="2">
      <t>マキアゲ</t>
    </rPh>
    <rPh sb="2" eb="3">
      <t>キ</t>
    </rPh>
    <phoneticPr fontId="20"/>
  </si>
  <si>
    <t>ウォームギヤ</t>
    <phoneticPr fontId="20"/>
  </si>
  <si>
    <t>1150~1800</t>
    <phoneticPr fontId="20"/>
  </si>
  <si>
    <t>1801~2500</t>
    <phoneticPr fontId="20"/>
  </si>
  <si>
    <t>2300~4500</t>
    <phoneticPr fontId="20"/>
  </si>
  <si>
    <t>4501~6000</t>
    <phoneticPr fontId="20"/>
  </si>
  <si>
    <t>3000~6000</t>
    <phoneticPr fontId="20"/>
  </si>
  <si>
    <t>6001~9000</t>
    <phoneticPr fontId="20"/>
  </si>
  <si>
    <t>4500~6800</t>
    <phoneticPr fontId="20"/>
  </si>
  <si>
    <t>6801~9000</t>
    <phoneticPr fontId="20"/>
  </si>
  <si>
    <t>ローディング</t>
    <phoneticPr fontId="20"/>
  </si>
  <si>
    <t>規定距離</t>
    <rPh sb="0" eb="2">
      <t>キテイ</t>
    </rPh>
    <rPh sb="2" eb="4">
      <t>キョリ</t>
    </rPh>
    <phoneticPr fontId="20"/>
  </si>
  <si>
    <t>600~1000</t>
    <phoneticPr fontId="20"/>
  </si>
  <si>
    <t>1001~1500</t>
    <phoneticPr fontId="20"/>
  </si>
  <si>
    <t>600~1800</t>
    <phoneticPr fontId="20"/>
  </si>
  <si>
    <t>1801~3000</t>
    <phoneticPr fontId="20"/>
  </si>
  <si>
    <t>2300~3500</t>
    <phoneticPr fontId="20"/>
  </si>
  <si>
    <t>3501~4500</t>
    <phoneticPr fontId="20"/>
  </si>
  <si>
    <t>3000~4500</t>
    <phoneticPr fontId="20"/>
  </si>
  <si>
    <t>15~105</t>
    <phoneticPr fontId="20"/>
  </si>
  <si>
    <t>ヘリカル</t>
    <phoneticPr fontId="20"/>
  </si>
  <si>
    <t>600~900</t>
    <phoneticPr fontId="20"/>
  </si>
  <si>
    <t>9001~1150</t>
    <phoneticPr fontId="20"/>
  </si>
  <si>
    <t>600~1300</t>
    <phoneticPr fontId="20"/>
  </si>
  <si>
    <t>1301~2000</t>
    <phoneticPr fontId="20"/>
  </si>
  <si>
    <t>積載kg</t>
    <rPh sb="0" eb="2">
      <t>セキサイ</t>
    </rPh>
    <phoneticPr fontId="20"/>
  </si>
  <si>
    <t>建築物等の名称</t>
    <rPh sb="0" eb="2">
      <t>ケンチク</t>
    </rPh>
    <rPh sb="2" eb="3">
      <t>ブツ</t>
    </rPh>
    <rPh sb="3" eb="4">
      <t>トウ</t>
    </rPh>
    <rPh sb="5" eb="7">
      <t>メイショウ</t>
    </rPh>
    <phoneticPr fontId="20"/>
  </si>
  <si>
    <t>登録番号</t>
    <rPh sb="0" eb="2">
      <t>トウロク</t>
    </rPh>
    <rPh sb="2" eb="4">
      <t>バンゴウ</t>
    </rPh>
    <phoneticPr fontId="20"/>
  </si>
  <si>
    <t>mm 未満であること｡</t>
    <rPh sb="3" eb="5">
      <t>ミマン</t>
    </rPh>
    <phoneticPr fontId="20"/>
  </si>
  <si>
    <t>定格速度m/min</t>
    <rPh sb="0" eb="4">
      <t>テイカクソクド</t>
    </rPh>
    <phoneticPr fontId="20"/>
  </si>
  <si>
    <t>?</t>
  </si>
  <si>
    <t>・取り付けが強固でないこと。
・著しい変形、破損、錆、腐食があること。</t>
    <phoneticPr fontId="20"/>
  </si>
  <si>
    <t>・待機型ﾌﾞﾚｰｷが動作しないこと
・動作時警報が発しないこと</t>
    <rPh sb="1" eb="3">
      <t>タイキ</t>
    </rPh>
    <rPh sb="3" eb="4">
      <t>ガタ</t>
    </rPh>
    <rPh sb="10" eb="12">
      <t>ドウサ</t>
    </rPh>
    <phoneticPr fontId="20"/>
  </si>
  <si>
    <t>ﾄﾞｱ全閉位置から20mmを超えていること。</t>
    <rPh sb="3" eb="5">
      <t>ゼンペイ</t>
    </rPh>
    <rPh sb="5" eb="7">
      <t>イチ</t>
    </rPh>
    <rPh sb="14" eb="15">
      <t>コ</t>
    </rPh>
    <phoneticPr fontId="20"/>
  </si>
  <si>
    <t>戸開き状態で、床位置停止中（無負荷）にかごを上昇（微速）させ、特定距離感知装置を通過させる。(RG2－622,624C1,C2ﾛｰﾃﾞｨﾝｸﾞ付き:乗り場床とかご床との距離、それ以外はかご床と乗り場上枠との寸法を測定する。）</t>
    <rPh sb="0" eb="1">
      <t>ト</t>
    </rPh>
    <rPh sb="1" eb="2">
      <t>ビラ</t>
    </rPh>
    <rPh sb="3" eb="5">
      <t>ジョウタイ</t>
    </rPh>
    <rPh sb="7" eb="8">
      <t>ユカ</t>
    </rPh>
    <rPh sb="8" eb="10">
      <t>イチ</t>
    </rPh>
    <rPh sb="10" eb="13">
      <t>テイシチュウ</t>
    </rPh>
    <rPh sb="14" eb="17">
      <t>ムフカ</t>
    </rPh>
    <rPh sb="22" eb="24">
      <t>ジョウショウ</t>
    </rPh>
    <rPh sb="25" eb="27">
      <t>ビソク</t>
    </rPh>
    <rPh sb="31" eb="33">
      <t>トクテイ</t>
    </rPh>
    <rPh sb="33" eb="35">
      <t>キョリ</t>
    </rPh>
    <rPh sb="35" eb="37">
      <t>カンチ</t>
    </rPh>
    <rPh sb="37" eb="39">
      <t>ソウチ</t>
    </rPh>
    <rPh sb="40" eb="42">
      <t>ツウカ</t>
    </rPh>
    <rPh sb="70" eb="71">
      <t>ツ</t>
    </rPh>
    <rPh sb="73" eb="74">
      <t>ノ</t>
    </rPh>
    <rPh sb="75" eb="76">
      <t>バ</t>
    </rPh>
    <rPh sb="76" eb="77">
      <t>ユカ</t>
    </rPh>
    <rPh sb="80" eb="81">
      <t>ユカ</t>
    </rPh>
    <rPh sb="83" eb="85">
      <t>キョリ</t>
    </rPh>
    <rPh sb="88" eb="90">
      <t>イガイ</t>
    </rPh>
    <rPh sb="93" eb="94">
      <t>ユカ</t>
    </rPh>
    <rPh sb="95" eb="96">
      <t>ノ</t>
    </rPh>
    <rPh sb="97" eb="98">
      <t>バ</t>
    </rPh>
    <rPh sb="98" eb="100">
      <t>ウワワク</t>
    </rPh>
    <rPh sb="102" eb="104">
      <t>スンポウ</t>
    </rPh>
    <rPh sb="105" eb="107">
      <t>ソクテイ</t>
    </rPh>
    <phoneticPr fontId="20"/>
  </si>
  <si>
    <t>発行 :令和　6年 5月 10日Ver.3</t>
    <rPh sb="4" eb="5">
      <t>レイ</t>
    </rPh>
    <rPh sb="5" eb="6">
      <t>ワ</t>
    </rPh>
    <phoneticPr fontId="20"/>
  </si>
  <si>
    <t>・規定距離未満で制止すること</t>
    <rPh sb="1" eb="5">
      <t>キテイキョリ</t>
    </rPh>
    <rPh sb="5" eb="7">
      <t>ミマン</t>
    </rPh>
    <rPh sb="8" eb="10">
      <t>セイシ</t>
    </rPh>
    <phoneticPr fontId="20"/>
  </si>
  <si>
    <t>・規定距離を超えて制止すること</t>
    <rPh sb="1" eb="5">
      <t>キテイキョリ</t>
    </rPh>
    <rPh sb="6" eb="7">
      <t>コ</t>
    </rPh>
    <rPh sb="9" eb="11">
      <t>セイシ</t>
    </rPh>
    <phoneticPr fontId="20"/>
  </si>
  <si>
    <t>上記(1)～(8)の検査結果で｢要是正｣又は｢要重点点検｣および別記第二号1－(14)・1－(19)・2－(1)・3－(3)･4－(13)の検査結果で｢要是正｣又は｢要重点点検｣の判定がある場合は､別記第二号2－(9)｢戸開走行保護装置｣の検査結果を｢要是正｣又は｢要重点点検｣と判定する｡また(8)システム機能検査での制止距離は別記第一号検査結果表の特記事項に記載のこと。</t>
    <rPh sb="0" eb="2">
      <t>ジョウキ</t>
    </rPh>
    <rPh sb="10" eb="12">
      <t>ケンサ</t>
    </rPh>
    <rPh sb="12" eb="14">
      <t>ケッカ</t>
    </rPh>
    <rPh sb="32" eb="34">
      <t>ベッキ</t>
    </rPh>
    <rPh sb="34" eb="35">
      <t>ダイ</t>
    </rPh>
    <rPh sb="70" eb="72">
      <t>ケンサ</t>
    </rPh>
    <rPh sb="72" eb="74">
      <t>ケッカ</t>
    </rPh>
    <rPh sb="76" eb="77">
      <t>ヨウ</t>
    </rPh>
    <rPh sb="77" eb="79">
      <t>ゼセイ</t>
    </rPh>
    <rPh sb="80" eb="81">
      <t>マタ</t>
    </rPh>
    <rPh sb="83" eb="84">
      <t>ヨウ</t>
    </rPh>
    <rPh sb="84" eb="86">
      <t>ジュウテン</t>
    </rPh>
    <rPh sb="86" eb="88">
      <t>テンケン</t>
    </rPh>
    <rPh sb="90" eb="92">
      <t>ハンテイ</t>
    </rPh>
    <rPh sb="95" eb="97">
      <t>バアイ</t>
    </rPh>
    <rPh sb="99" eb="101">
      <t>ベッキ</t>
    </rPh>
    <rPh sb="101" eb="102">
      <t>ダイ</t>
    </rPh>
    <rPh sb="110" eb="111">
      <t>ト</t>
    </rPh>
    <rPh sb="111" eb="112">
      <t>カイ</t>
    </rPh>
    <rPh sb="112" eb="114">
      <t>ソウコウ</t>
    </rPh>
    <rPh sb="114" eb="116">
      <t>ホゴ</t>
    </rPh>
    <rPh sb="116" eb="118">
      <t>ソウチ</t>
    </rPh>
    <rPh sb="120" eb="122">
      <t>ケンサ</t>
    </rPh>
    <rPh sb="122" eb="124">
      <t>ケッカ</t>
    </rPh>
    <rPh sb="126" eb="127">
      <t>ヨウ</t>
    </rPh>
    <rPh sb="127" eb="129">
      <t>ゼセイ</t>
    </rPh>
    <rPh sb="130" eb="131">
      <t>マタ</t>
    </rPh>
    <rPh sb="133" eb="134">
      <t>ヨウ</t>
    </rPh>
    <rPh sb="134" eb="136">
      <t>ジュウテン</t>
    </rPh>
    <rPh sb="136" eb="138">
      <t>テンケン</t>
    </rPh>
    <rPh sb="140" eb="142">
      <t>ハンテイ</t>
    </rPh>
    <phoneticPr fontId="20"/>
  </si>
  <si>
    <t>400~1500</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</si>
</sst>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b/>
      <sz val="9"/>
      <color indexed="81"/>
      <name val="ＭＳ Ｐゴシック"/>
      <family val="3"/>
      <charset val="128"/>
    </font>
    <font>
      <b/>
      <sz val="11"/>
      <name val="ＭＳ Ｐゴシック"/>
      <family val="3"/>
      <charset val="128"/>
    </font>
    <font>
      <b/>
      <sz val="9"/>
      <name val="ＭＳ Ｐゴシック"/>
      <family val="3"/>
      <charset val="128"/>
    </font>
    <font>
      <b/>
      <sz val="8"/>
      <name val="ＭＳ Ｐゴシック"/>
      <family val="3"/>
      <charset val="128"/>
    </font>
    <font>
      <sz val="6"/>
      <name val="ＭＳ ゴシック"/>
      <family val="3"/>
      <charset val="128"/>
    </font>
    <font>
      <sz val="11"/>
      <color theme="1"/>
      <name val="ＭＳ Ｐゴシック"/>
      <family val="2"/>
      <scheme val="minor"/>
    </font>
    <font>
      <sz val="6"/>
      <name val="ＭＳ Ｐゴシック"/>
      <family val="3"/>
      <charset val="128"/>
      <scheme val="minor"/>
    </font>
    <font>
      <sz val="8"/>
      <color rgb="FFFF0000"/>
      <name val="ＭＳ Ｐゴシック"/>
      <family val="3"/>
      <charset val="128"/>
    </font>
    <font>
      <sz val="6"/>
      <name val="ＭＳ Ｐゴシック"/>
      <family val="2"/>
      <charset val="128"/>
      <scheme val="minor"/>
    </font>
    <font>
      <b/>
      <sz val="11"/>
      <color rgb="FFFF0000"/>
      <name val="ＭＳ Ｐゴシック"/>
      <family val="3"/>
      <charset val="128"/>
    </font>
    <font>
      <sz val="8"/>
      <color theme="1"/>
      <name val="Meiryo UI"/>
      <family val="3"/>
      <charset val="128"/>
    </font>
    <font>
      <sz val="8"/>
      <name val="Meiryo UI"/>
      <family val="3"/>
      <charset val="128"/>
    </font>
    <font>
      <b/>
      <sz val="8"/>
      <name val="Meiryo UI"/>
      <family val="3"/>
      <charset val="128"/>
    </font>
    <font>
      <sz val="6"/>
      <color rgb="FFFF0000"/>
      <name val="ＭＳ Ｐゴシック"/>
      <family val="3"/>
      <charset val="128"/>
    </font>
    <font>
      <sz val="6"/>
      <color theme="1"/>
      <name val="ＭＳ Ｐゴシック"/>
      <family val="3"/>
      <charset val="128"/>
    </font>
    <font>
      <sz val="6"/>
      <color theme="1"/>
      <name val="ＭＳ Ｐゴシック"/>
      <family val="3"/>
      <charset val="128"/>
      <scheme val="minor"/>
    </font>
    <font>
      <sz val="9"/>
      <color rgb="FFFF0000"/>
      <name val="ＭＳ Ｐゴシック"/>
      <family val="3"/>
      <charset val="128"/>
    </font>
    <font>
      <sz val="8"/>
      <color rgb="FFFF0000"/>
      <name val="Meiryo UI"/>
      <family val="3"/>
      <charset val="128"/>
    </font>
    <font>
      <sz val="9"/>
      <color indexed="81"/>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rgb="FFFFFF00"/>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0" fillId="0" borderId="0"/>
    <xf numFmtId="0" fontId="30" fillId="0" borderId="0"/>
  </cellStyleXfs>
  <cellXfs count="457">
    <xf numFmtId="0" fontId="0" fillId="0" borderId="0" xfId="0">
      <alignment vertical="center"/>
    </xf>
    <xf numFmtId="0" fontId="1" fillId="0" borderId="0" xfId="0" applyFont="1">
      <alignment vertical="center"/>
    </xf>
    <xf numFmtId="0" fontId="21" fillId="0" borderId="0" xfId="0" applyFont="1">
      <alignment vertical="center"/>
    </xf>
    <xf numFmtId="0" fontId="21" fillId="0" borderId="0" xfId="0" applyFont="1" applyAlignment="1">
      <alignment vertical="center" wrapText="1"/>
    </xf>
    <xf numFmtId="49" fontId="21" fillId="0" borderId="0" xfId="0" applyNumberFormat="1" applyFont="1">
      <alignment vertical="center"/>
    </xf>
    <xf numFmtId="0" fontId="22" fillId="0" borderId="0" xfId="0" applyFont="1">
      <alignment vertical="center"/>
    </xf>
    <xf numFmtId="0" fontId="21" fillId="0" borderId="0" xfId="0" applyFont="1" applyAlignment="1">
      <alignment vertical="center" shrinkToFit="1"/>
    </xf>
    <xf numFmtId="49" fontId="21" fillId="0" borderId="0" xfId="0" applyNumberFormat="1" applyFont="1" applyAlignment="1">
      <alignment vertical="center" shrinkToFit="1"/>
    </xf>
    <xf numFmtId="0" fontId="1" fillId="0" borderId="0" xfId="0" applyFont="1" applyFill="1" applyBorder="1">
      <alignment vertical="center"/>
    </xf>
    <xf numFmtId="0" fontId="34" fillId="0" borderId="0" xfId="0" applyFont="1" applyFill="1" applyBorder="1" applyAlignment="1" applyProtection="1">
      <alignment horizontal="right" vertical="center"/>
      <protection hidden="1"/>
    </xf>
    <xf numFmtId="0" fontId="0" fillId="0" borderId="0" xfId="0" applyFill="1" applyBorder="1" applyAlignment="1" applyProtection="1">
      <alignment horizontal="center" vertical="center"/>
      <protection locked="0" hidden="1"/>
    </xf>
    <xf numFmtId="0" fontId="1" fillId="0" borderId="0" xfId="0" applyFont="1" applyFill="1" applyBorder="1" applyProtection="1">
      <alignment vertical="center"/>
      <protection hidden="1"/>
    </xf>
    <xf numFmtId="0" fontId="0" fillId="0" borderId="0" xfId="0" applyFill="1" applyBorder="1" applyAlignment="1" applyProtection="1">
      <alignment horizontal="right" vertical="center"/>
      <protection hidden="1"/>
    </xf>
    <xf numFmtId="38" fontId="36" fillId="0" borderId="25" xfId="33" applyFont="1" applyFill="1" applyBorder="1" applyAlignment="1">
      <alignment horizontal="center" vertical="center" shrinkToFit="1"/>
    </xf>
    <xf numFmtId="38" fontId="36" fillId="0" borderId="12" xfId="33" applyFont="1" applyFill="1" applyBorder="1" applyAlignment="1">
      <alignment horizontal="center" vertical="center" shrinkToFit="1"/>
    </xf>
    <xf numFmtId="38" fontId="36" fillId="0" borderId="31" xfId="33" applyFont="1" applyFill="1" applyBorder="1" applyAlignment="1">
      <alignment horizontal="center" vertical="center" shrinkToFit="1"/>
    </xf>
    <xf numFmtId="0" fontId="0" fillId="0" borderId="0" xfId="0" applyFill="1">
      <alignment vertical="center"/>
    </xf>
    <xf numFmtId="0" fontId="1" fillId="0" borderId="0" xfId="0" applyFont="1" applyFill="1">
      <alignment vertical="center"/>
    </xf>
    <xf numFmtId="0" fontId="21" fillId="0" borderId="0" xfId="0" applyFont="1" applyFill="1" applyProtection="1">
      <alignment vertical="center"/>
      <protection hidden="1"/>
    </xf>
    <xf numFmtId="0" fontId="0" fillId="0" borderId="0" xfId="0" applyFont="1" applyFill="1" applyProtection="1">
      <alignment vertical="center"/>
      <protection hidden="1"/>
    </xf>
    <xf numFmtId="0" fontId="22" fillId="0" borderId="0" xfId="0" applyFont="1" applyFill="1">
      <alignment vertical="center"/>
    </xf>
    <xf numFmtId="0" fontId="24" fillId="0" borderId="0" xfId="0" applyFont="1" applyFill="1" applyProtection="1">
      <alignment vertical="center"/>
      <protection hidden="1"/>
    </xf>
    <xf numFmtId="0" fontId="1" fillId="0" borderId="0" xfId="0" applyFont="1" applyFill="1" applyProtection="1">
      <alignment vertical="center"/>
      <protection hidden="1"/>
    </xf>
    <xf numFmtId="0" fontId="26" fillId="0" borderId="0" xfId="0" applyFont="1" applyFill="1" applyProtection="1">
      <alignment vertical="center"/>
      <protection hidden="1"/>
    </xf>
    <xf numFmtId="0" fontId="21" fillId="0" borderId="0" xfId="0" applyFont="1" applyFill="1" applyAlignment="1" applyProtection="1">
      <protection hidden="1"/>
    </xf>
    <xf numFmtId="0" fontId="21" fillId="0" borderId="0" xfId="0" applyFont="1" applyFill="1" applyAlignment="1" applyProtection="1">
      <protection locked="0" hidden="1"/>
    </xf>
    <xf numFmtId="0" fontId="7" fillId="0" borderId="0" xfId="0" applyFont="1" applyFill="1" applyAlignment="1" applyProtection="1">
      <protection hidden="1"/>
    </xf>
    <xf numFmtId="0" fontId="24" fillId="0" borderId="0" xfId="0" applyFont="1" applyFill="1" applyAlignment="1" applyProtection="1">
      <alignment horizontal="center"/>
      <protection hidden="1"/>
    </xf>
    <xf numFmtId="0" fontId="1" fillId="0" borderId="0" xfId="0" applyFont="1" applyFill="1" applyAlignment="1" applyProtection="1">
      <alignment horizontal="center"/>
      <protection hidden="1"/>
    </xf>
    <xf numFmtId="0" fontId="21" fillId="0" borderId="0" xfId="0" applyFont="1" applyFill="1" applyAlignment="1" applyProtection="1">
      <alignment horizontal="center"/>
      <protection hidden="1"/>
    </xf>
    <xf numFmtId="0" fontId="1" fillId="0" borderId="0" xfId="0" applyFont="1" applyFill="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21" fillId="0" borderId="13" xfId="0" applyFont="1" applyFill="1" applyBorder="1" applyAlignment="1" applyProtection="1">
      <protection hidden="1"/>
    </xf>
    <xf numFmtId="0" fontId="21" fillId="0" borderId="0" xfId="0" applyFont="1" applyFill="1" applyAlignment="1" applyProtection="1">
      <alignment vertical="center" shrinkToFit="1"/>
      <protection locked="0" hidden="1"/>
    </xf>
    <xf numFmtId="0" fontId="21" fillId="0" borderId="0" xfId="0" applyFont="1" applyFill="1" applyAlignment="1" applyProtection="1">
      <alignment vertical="center" shrinkToFit="1"/>
      <protection hidden="1"/>
    </xf>
    <xf numFmtId="0" fontId="1" fillId="0" borderId="13" xfId="0" applyFont="1" applyFill="1" applyBorder="1" applyProtection="1">
      <alignment vertical="center"/>
      <protection hidden="1"/>
    </xf>
    <xf numFmtId="3" fontId="22" fillId="0" borderId="0" xfId="0" applyNumberFormat="1" applyFont="1" applyFill="1">
      <alignment vertical="center"/>
    </xf>
    <xf numFmtId="0" fontId="21" fillId="0" borderId="10" xfId="0" applyFont="1" applyFill="1" applyBorder="1" applyProtection="1">
      <alignment vertical="center"/>
      <protection hidden="1"/>
    </xf>
    <xf numFmtId="0" fontId="21" fillId="0" borderId="11" xfId="0" applyFont="1" applyFill="1" applyBorder="1" applyProtection="1">
      <alignment vertical="center"/>
      <protection hidden="1"/>
    </xf>
    <xf numFmtId="0" fontId="21" fillId="0" borderId="14" xfId="0" applyFont="1" applyFill="1" applyBorder="1" applyProtection="1">
      <alignment vertical="center"/>
      <protection hidden="1"/>
    </xf>
    <xf numFmtId="0" fontId="21" fillId="0" borderId="15" xfId="0" applyFont="1" applyFill="1" applyBorder="1" applyProtection="1">
      <alignment vertical="center"/>
      <protection hidden="1"/>
    </xf>
    <xf numFmtId="0" fontId="1" fillId="0" borderId="20" xfId="0" applyFont="1" applyFill="1" applyBorder="1" applyProtection="1">
      <alignment vertical="center"/>
      <protection hidden="1"/>
    </xf>
    <xf numFmtId="0" fontId="21" fillId="0" borderId="16" xfId="0" applyFont="1" applyFill="1" applyBorder="1" applyProtection="1">
      <alignment vertical="center"/>
      <protection hidden="1"/>
    </xf>
    <xf numFmtId="0" fontId="21" fillId="0" borderId="17" xfId="0" applyFont="1" applyFill="1" applyBorder="1" applyProtection="1">
      <alignment vertical="center"/>
      <protection hidden="1"/>
    </xf>
    <xf numFmtId="0" fontId="22" fillId="0" borderId="12" xfId="0" applyFont="1" applyFill="1" applyBorder="1">
      <alignment vertical="center"/>
    </xf>
    <xf numFmtId="3" fontId="22" fillId="0" borderId="12" xfId="0" applyNumberFormat="1" applyFont="1" applyFill="1" applyBorder="1">
      <alignment vertical="center"/>
    </xf>
    <xf numFmtId="0" fontId="35" fillId="0" borderId="20" xfId="0" applyFont="1" applyFill="1" applyBorder="1">
      <alignment vertical="center"/>
    </xf>
    <xf numFmtId="0" fontId="36" fillId="0" borderId="20" xfId="0" applyFont="1" applyFill="1" applyBorder="1" applyAlignment="1">
      <alignment horizontal="center" vertical="center" shrinkToFit="1"/>
    </xf>
    <xf numFmtId="0" fontId="36" fillId="0" borderId="18" xfId="0" applyFont="1" applyFill="1" applyBorder="1" applyAlignment="1">
      <alignment horizontal="center" vertical="center" shrinkToFit="1"/>
    </xf>
    <xf numFmtId="0" fontId="36" fillId="0" borderId="19" xfId="0" applyFont="1" applyFill="1" applyBorder="1" applyAlignment="1">
      <alignment horizontal="center" vertical="center" shrinkToFit="1"/>
    </xf>
    <xf numFmtId="0" fontId="1" fillId="0" borderId="10" xfId="0" applyFont="1" applyFill="1" applyBorder="1" applyProtection="1">
      <alignment vertical="center"/>
      <protection hidden="1"/>
    </xf>
    <xf numFmtId="0" fontId="1" fillId="0" borderId="11" xfId="0" applyFont="1" applyFill="1" applyBorder="1" applyProtection="1">
      <alignment vertical="center"/>
      <protection hidden="1"/>
    </xf>
    <xf numFmtId="0" fontId="22" fillId="0" borderId="12" xfId="0" applyFont="1" applyFill="1" applyBorder="1" applyAlignment="1">
      <alignment horizontal="center" vertical="center"/>
    </xf>
    <xf numFmtId="0" fontId="35" fillId="0" borderId="41" xfId="0" applyFont="1" applyFill="1" applyBorder="1">
      <alignment vertical="center"/>
    </xf>
    <xf numFmtId="0" fontId="35" fillId="0" borderId="0" xfId="0" applyFont="1" applyFill="1">
      <alignment vertical="center"/>
    </xf>
    <xf numFmtId="0" fontId="36" fillId="0" borderId="0" xfId="0" applyFont="1" applyFill="1" applyAlignment="1">
      <alignment horizontal="center" vertical="center" shrinkToFit="1"/>
    </xf>
    <xf numFmtId="0" fontId="21" fillId="0" borderId="11" xfId="0" applyFont="1" applyFill="1" applyBorder="1" applyAlignment="1" applyProtection="1">
      <alignment wrapText="1"/>
      <protection hidden="1"/>
    </xf>
    <xf numFmtId="0" fontId="36" fillId="0" borderId="39" xfId="0" applyFont="1" applyFill="1" applyBorder="1" applyAlignment="1">
      <alignment horizontal="center" vertical="center" shrinkToFit="1"/>
    </xf>
    <xf numFmtId="0" fontId="36" fillId="0" borderId="42" xfId="0" applyFont="1" applyFill="1" applyBorder="1" applyAlignment="1">
      <alignment horizontal="center" vertical="center" shrinkToFit="1"/>
    </xf>
    <xf numFmtId="0" fontId="36" fillId="0" borderId="40" xfId="0" applyFont="1" applyFill="1" applyBorder="1" applyAlignment="1">
      <alignment horizontal="center" vertical="center" shrinkToFit="1"/>
    </xf>
    <xf numFmtId="0" fontId="21" fillId="0" borderId="0" xfId="0" applyFont="1" applyFill="1">
      <alignment vertical="center"/>
    </xf>
    <xf numFmtId="0" fontId="36" fillId="0" borderId="28" xfId="0" applyFont="1" applyFill="1" applyBorder="1" applyAlignment="1">
      <alignment horizontal="center" vertical="center" shrinkToFit="1"/>
    </xf>
    <xf numFmtId="0" fontId="35" fillId="0" borderId="25" xfId="0" applyFont="1" applyFill="1" applyBorder="1" applyAlignment="1">
      <alignment horizontal="center" vertical="center" shrinkToFit="1"/>
    </xf>
    <xf numFmtId="49" fontId="36" fillId="0" borderId="25" xfId="0" applyNumberFormat="1" applyFont="1" applyFill="1" applyBorder="1" applyAlignment="1">
      <alignment horizontal="center" vertical="center" shrinkToFit="1"/>
    </xf>
    <xf numFmtId="0" fontId="37" fillId="0" borderId="26" xfId="0" applyFont="1" applyFill="1" applyBorder="1" applyAlignment="1">
      <alignment horizontal="center" vertical="center" shrinkToFit="1"/>
    </xf>
    <xf numFmtId="0" fontId="36" fillId="0" borderId="29" xfId="0" applyFont="1" applyFill="1" applyBorder="1" applyAlignment="1">
      <alignment horizontal="center" vertical="center" shrinkToFit="1"/>
    </xf>
    <xf numFmtId="0" fontId="35" fillId="0" borderId="12" xfId="0" applyFont="1" applyFill="1" applyBorder="1" applyAlignment="1">
      <alignment horizontal="center" vertical="center" shrinkToFit="1"/>
    </xf>
    <xf numFmtId="49" fontId="36" fillId="0" borderId="12" xfId="0" applyNumberFormat="1" applyFont="1" applyFill="1" applyBorder="1" applyAlignment="1">
      <alignment horizontal="center" vertical="center" shrinkToFit="1"/>
    </xf>
    <xf numFmtId="0" fontId="36" fillId="0" borderId="12" xfId="0" applyFont="1" applyFill="1" applyBorder="1" applyAlignment="1">
      <alignment horizontal="center" vertical="center" shrinkToFit="1"/>
    </xf>
    <xf numFmtId="0" fontId="37" fillId="0" borderId="27" xfId="0" applyFont="1" applyFill="1" applyBorder="1" applyAlignment="1">
      <alignment horizontal="center" vertical="center" shrinkToFit="1"/>
    </xf>
    <xf numFmtId="0" fontId="36" fillId="0" borderId="27" xfId="0" applyFont="1" applyFill="1" applyBorder="1" applyAlignment="1">
      <alignment horizontal="center" vertical="center" shrinkToFit="1"/>
    </xf>
    <xf numFmtId="0" fontId="22" fillId="0" borderId="12" xfId="0" applyFont="1" applyFill="1" applyBorder="1" applyAlignment="1">
      <alignment vertical="center" shrinkToFit="1"/>
    </xf>
    <xf numFmtId="0" fontId="36" fillId="0" borderId="30" xfId="0" applyFont="1" applyFill="1" applyBorder="1" applyAlignment="1">
      <alignment horizontal="center" vertical="center" shrinkToFit="1"/>
    </xf>
    <xf numFmtId="0" fontId="35" fillId="0" borderId="31" xfId="0" applyFont="1" applyFill="1" applyBorder="1" applyAlignment="1">
      <alignment horizontal="center" vertical="center" shrinkToFit="1"/>
    </xf>
    <xf numFmtId="49" fontId="36" fillId="0" borderId="31" xfId="0" applyNumberFormat="1" applyFont="1" applyFill="1" applyBorder="1" applyAlignment="1">
      <alignment horizontal="center" vertical="center" shrinkToFit="1"/>
    </xf>
    <xf numFmtId="0" fontId="36" fillId="0" borderId="31" xfId="0" applyFont="1" applyFill="1" applyBorder="1" applyAlignment="1">
      <alignment horizontal="center" vertical="center" shrinkToFit="1"/>
    </xf>
    <xf numFmtId="0" fontId="36" fillId="0" borderId="32" xfId="0" applyFont="1" applyFill="1" applyBorder="1" applyAlignment="1">
      <alignment horizontal="center" vertical="center" shrinkToFit="1"/>
    </xf>
    <xf numFmtId="49" fontId="22" fillId="0" borderId="12" xfId="0" applyNumberFormat="1" applyFont="1" applyFill="1" applyBorder="1" applyAlignment="1">
      <alignment horizontal="center" vertical="center" shrinkToFit="1"/>
    </xf>
    <xf numFmtId="0" fontId="36" fillId="0" borderId="25" xfId="0" applyFont="1" applyFill="1" applyBorder="1" applyAlignment="1">
      <alignment horizontal="center" vertical="center" shrinkToFit="1"/>
    </xf>
    <xf numFmtId="0" fontId="37" fillId="0" borderId="25" xfId="0" applyFont="1" applyFill="1" applyBorder="1" applyAlignment="1">
      <alignment horizontal="center" vertical="center" shrinkToFit="1"/>
    </xf>
    <xf numFmtId="0" fontId="1" fillId="0" borderId="14" xfId="0" applyFont="1" applyFill="1" applyBorder="1" applyProtection="1">
      <alignment vertical="center"/>
      <protection hidden="1"/>
    </xf>
    <xf numFmtId="0" fontId="1" fillId="0" borderId="15" xfId="0" applyFont="1" applyFill="1" applyBorder="1" applyProtection="1">
      <alignment vertical="center"/>
      <protection hidden="1"/>
    </xf>
    <xf numFmtId="0" fontId="37" fillId="0" borderId="12" xfId="0" applyFont="1" applyFill="1" applyBorder="1" applyAlignment="1">
      <alignment horizontal="center" vertical="center" shrinkToFit="1"/>
    </xf>
    <xf numFmtId="0" fontId="35" fillId="0" borderId="12" xfId="0" applyFont="1" applyFill="1" applyBorder="1">
      <alignment vertical="center"/>
    </xf>
    <xf numFmtId="0" fontId="37" fillId="0" borderId="32" xfId="0" applyFont="1" applyFill="1" applyBorder="1" applyAlignment="1">
      <alignment horizontal="center" vertical="center" shrinkToFit="1"/>
    </xf>
    <xf numFmtId="49" fontId="35" fillId="0" borderId="12" xfId="0" applyNumberFormat="1" applyFont="1" applyFill="1" applyBorder="1">
      <alignment vertical="center"/>
    </xf>
    <xf numFmtId="3" fontId="22" fillId="0" borderId="14" xfId="0" applyNumberFormat="1" applyFont="1" applyFill="1" applyBorder="1" applyAlignment="1">
      <alignment horizontal="center" vertical="center"/>
    </xf>
    <xf numFmtId="3" fontId="22" fillId="0" borderId="18" xfId="0" applyNumberFormat="1" applyFont="1" applyFill="1" applyBorder="1">
      <alignment vertical="center"/>
    </xf>
    <xf numFmtId="0" fontId="22" fillId="0" borderId="18" xfId="0" applyFont="1" applyFill="1" applyBorder="1">
      <alignment vertical="center"/>
    </xf>
    <xf numFmtId="176" fontId="22" fillId="0" borderId="12" xfId="0" applyNumberFormat="1" applyFont="1" applyFill="1" applyBorder="1">
      <alignment vertical="center"/>
    </xf>
    <xf numFmtId="0" fontId="21" fillId="0" borderId="10" xfId="0" applyFont="1" applyFill="1" applyBorder="1" applyAlignment="1" applyProtection="1">
      <alignment vertical="top"/>
      <protection hidden="1"/>
    </xf>
    <xf numFmtId="0" fontId="21" fillId="0" borderId="11" xfId="0" applyFont="1" applyFill="1" applyBorder="1" applyAlignment="1" applyProtection="1">
      <alignment vertical="top"/>
      <protection hidden="1"/>
    </xf>
    <xf numFmtId="0" fontId="21" fillId="0" borderId="10" xfId="0" applyFont="1" applyFill="1" applyBorder="1" applyAlignment="1" applyProtection="1">
      <alignment horizontal="center" vertical="top"/>
      <protection hidden="1"/>
    </xf>
    <xf numFmtId="0" fontId="21" fillId="0" borderId="11" xfId="0" applyFont="1" applyFill="1" applyBorder="1" applyAlignment="1" applyProtection="1">
      <alignment horizontal="center" vertical="top"/>
      <protection hidden="1"/>
    </xf>
    <xf numFmtId="49" fontId="35" fillId="0" borderId="0" xfId="0" applyNumberFormat="1" applyFont="1" applyFill="1">
      <alignment vertical="center"/>
    </xf>
    <xf numFmtId="0" fontId="36" fillId="0" borderId="0" xfId="0" applyFont="1" applyFill="1">
      <alignment vertical="center"/>
    </xf>
    <xf numFmtId="49" fontId="36" fillId="0" borderId="0" xfId="0" applyNumberFormat="1" applyFont="1" applyFill="1">
      <alignment vertical="center"/>
    </xf>
    <xf numFmtId="3" fontId="35" fillId="0" borderId="28" xfId="0" applyNumberFormat="1" applyFont="1" applyFill="1" applyBorder="1">
      <alignment vertical="center"/>
    </xf>
    <xf numFmtId="49" fontId="35" fillId="0" borderId="25" xfId="0" applyNumberFormat="1" applyFont="1" applyFill="1" applyBorder="1">
      <alignment vertical="center"/>
    </xf>
    <xf numFmtId="0" fontId="35" fillId="0" borderId="25" xfId="0" applyFont="1" applyFill="1" applyBorder="1">
      <alignment vertical="center"/>
    </xf>
    <xf numFmtId="0" fontId="35" fillId="0" borderId="26" xfId="0" applyFont="1" applyFill="1" applyBorder="1">
      <alignment vertical="center"/>
    </xf>
    <xf numFmtId="3" fontId="35" fillId="0" borderId="29" xfId="0" applyNumberFormat="1" applyFont="1" applyFill="1" applyBorder="1">
      <alignment vertical="center"/>
    </xf>
    <xf numFmtId="0" fontId="35" fillId="0" borderId="27" xfId="0" applyFont="1" applyFill="1" applyBorder="1">
      <alignment vertical="center"/>
    </xf>
    <xf numFmtId="0" fontId="22" fillId="0" borderId="12" xfId="0" applyFont="1" applyFill="1" applyBorder="1" applyAlignment="1">
      <alignment horizontal="center" vertical="center" shrinkToFit="1"/>
    </xf>
    <xf numFmtId="0" fontId="22" fillId="0" borderId="10" xfId="0" applyFont="1" applyFill="1" applyBorder="1" applyAlignment="1">
      <alignment horizontal="center" vertical="center" shrinkToFit="1"/>
    </xf>
    <xf numFmtId="0" fontId="22" fillId="0" borderId="19" xfId="0" applyFont="1" applyFill="1" applyBorder="1" applyAlignment="1">
      <alignment horizontal="center" vertical="center" shrinkToFit="1"/>
    </xf>
    <xf numFmtId="3" fontId="35" fillId="0" borderId="30" xfId="0" applyNumberFormat="1" applyFont="1" applyFill="1" applyBorder="1">
      <alignment vertical="center"/>
    </xf>
    <xf numFmtId="49" fontId="35" fillId="0" borderId="31" xfId="0" applyNumberFormat="1" applyFont="1" applyFill="1" applyBorder="1">
      <alignment vertical="center"/>
    </xf>
    <xf numFmtId="0" fontId="35" fillId="0" borderId="31" xfId="0" applyFont="1" applyFill="1" applyBorder="1">
      <alignment vertical="center"/>
    </xf>
    <xf numFmtId="0" fontId="35" fillId="0" borderId="32" xfId="0" applyFont="1" applyFill="1" applyBorder="1">
      <alignment vertical="center"/>
    </xf>
    <xf numFmtId="0" fontId="35" fillId="0" borderId="43" xfId="0" applyFont="1" applyFill="1" applyBorder="1">
      <alignment vertical="center"/>
    </xf>
    <xf numFmtId="49" fontId="35" fillId="0" borderId="23" xfId="0" applyNumberFormat="1" applyFont="1" applyFill="1" applyBorder="1">
      <alignment vertical="center"/>
    </xf>
    <xf numFmtId="0" fontId="35" fillId="0" borderId="23" xfId="0" applyFont="1" applyFill="1" applyBorder="1">
      <alignment vertical="center"/>
    </xf>
    <xf numFmtId="0" fontId="35" fillId="0" borderId="44" xfId="0" applyFont="1" applyFill="1" applyBorder="1">
      <alignment vertical="center"/>
    </xf>
    <xf numFmtId="0" fontId="21" fillId="0" borderId="16" xfId="0" applyFont="1" applyFill="1" applyBorder="1" applyAlignment="1" applyProtection="1">
      <alignment vertical="top"/>
      <protection hidden="1"/>
    </xf>
    <xf numFmtId="0" fontId="35" fillId="0" borderId="29" xfId="0" applyFont="1" applyFill="1" applyBorder="1">
      <alignment vertical="center"/>
    </xf>
    <xf numFmtId="0" fontId="21" fillId="0" borderId="13" xfId="0" applyFont="1" applyFill="1" applyBorder="1" applyAlignment="1" applyProtection="1">
      <alignment vertical="top"/>
      <protection hidden="1"/>
    </xf>
    <xf numFmtId="0" fontId="21" fillId="0" borderId="15" xfId="0" applyFont="1" applyFill="1" applyBorder="1" applyAlignment="1" applyProtection="1">
      <alignment horizontal="center" vertical="top"/>
      <protection hidden="1"/>
    </xf>
    <xf numFmtId="0" fontId="21" fillId="0" borderId="11" xfId="0" applyFont="1" applyFill="1" applyBorder="1" applyAlignment="1" applyProtection="1">
      <alignment vertical="top" wrapText="1"/>
      <protection hidden="1"/>
    </xf>
    <xf numFmtId="0" fontId="22" fillId="0" borderId="10" xfId="0" applyFont="1" applyFill="1" applyBorder="1" applyAlignment="1" applyProtection="1">
      <protection hidden="1"/>
    </xf>
    <xf numFmtId="0" fontId="22" fillId="0" borderId="11" xfId="0" applyFont="1" applyFill="1" applyBorder="1" applyAlignment="1" applyProtection="1">
      <protection hidden="1"/>
    </xf>
    <xf numFmtId="0" fontId="7" fillId="0" borderId="0" xfId="0" applyFont="1" applyFill="1">
      <alignment vertical="center"/>
    </xf>
    <xf numFmtId="0" fontId="35" fillId="0" borderId="30" xfId="0" applyFont="1" applyFill="1" applyBorder="1">
      <alignment vertical="center"/>
    </xf>
    <xf numFmtId="0" fontId="35" fillId="0" borderId="28" xfId="0" applyFont="1" applyFill="1" applyBorder="1">
      <alignment vertical="center"/>
    </xf>
    <xf numFmtId="0" fontId="7" fillId="0" borderId="10" xfId="0" applyFont="1" applyFill="1" applyBorder="1" applyProtection="1">
      <alignment vertical="center"/>
      <protection hidden="1"/>
    </xf>
    <xf numFmtId="0" fontId="21" fillId="0" borderId="0" xfId="0" applyFont="1" applyFill="1" applyAlignment="1">
      <alignment horizontal="left" vertical="center" wrapText="1"/>
    </xf>
    <xf numFmtId="0" fontId="20" fillId="0" borderId="18" xfId="0" applyFont="1" applyFill="1" applyBorder="1" applyAlignment="1">
      <alignment horizontal="center" vertical="center"/>
    </xf>
    <xf numFmtId="0" fontId="20" fillId="0" borderId="12" xfId="0" applyFont="1" applyFill="1" applyBorder="1">
      <alignment vertical="center"/>
    </xf>
    <xf numFmtId="49" fontId="20" fillId="0" borderId="12" xfId="0" applyNumberFormat="1" applyFont="1" applyFill="1" applyBorder="1">
      <alignment vertical="center"/>
    </xf>
    <xf numFmtId="0" fontId="20" fillId="0" borderId="12" xfId="0" applyFont="1" applyFill="1" applyBorder="1" applyAlignment="1">
      <alignment horizontal="left" vertical="center"/>
    </xf>
    <xf numFmtId="0" fontId="38" fillId="0" borderId="12" xfId="0" applyFont="1" applyFill="1" applyBorder="1" applyAlignment="1">
      <alignment vertical="center" wrapText="1"/>
    </xf>
    <xf numFmtId="0" fontId="38" fillId="0" borderId="12" xfId="0" applyFont="1" applyFill="1" applyBorder="1">
      <alignment vertical="center"/>
    </xf>
    <xf numFmtId="0" fontId="38" fillId="0" borderId="12" xfId="0" applyFont="1" applyFill="1" applyBorder="1" applyAlignment="1">
      <alignment horizontal="left" vertical="center"/>
    </xf>
    <xf numFmtId="0" fontId="38" fillId="0" borderId="12"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31" fillId="0" borderId="12" xfId="0" applyFont="1" applyFill="1" applyBorder="1">
      <alignment vertical="center"/>
    </xf>
    <xf numFmtId="0" fontId="20" fillId="0" borderId="0" xfId="0" applyFont="1" applyFill="1">
      <alignment vertical="center"/>
    </xf>
    <xf numFmtId="0" fontId="21" fillId="0" borderId="0" xfId="0" applyFont="1" applyFill="1" applyAlignment="1">
      <alignment vertical="center" wrapText="1"/>
    </xf>
    <xf numFmtId="0" fontId="39" fillId="0" borderId="12" xfId="0" applyFont="1" applyFill="1" applyBorder="1" applyAlignment="1">
      <alignment horizontal="left" vertical="center" wrapText="1"/>
    </xf>
    <xf numFmtId="0" fontId="39" fillId="0" borderId="12" xfId="0" applyFont="1" applyFill="1" applyBorder="1">
      <alignment vertical="center"/>
    </xf>
    <xf numFmtId="0" fontId="20" fillId="0" borderId="12" xfId="0" applyFont="1" applyFill="1" applyBorder="1" applyAlignment="1">
      <alignment vertical="center" wrapText="1"/>
    </xf>
    <xf numFmtId="3" fontId="35" fillId="0" borderId="36" xfId="0" applyNumberFormat="1" applyFont="1" applyFill="1" applyBorder="1">
      <alignment vertical="center"/>
    </xf>
    <xf numFmtId="49" fontId="35" fillId="0" borderId="37" xfId="0" applyNumberFormat="1" applyFont="1" applyFill="1" applyBorder="1">
      <alignment vertical="center"/>
    </xf>
    <xf numFmtId="0" fontId="35" fillId="0" borderId="38" xfId="0" applyFont="1" applyFill="1" applyBorder="1">
      <alignment vertical="center"/>
    </xf>
    <xf numFmtId="0" fontId="40" fillId="0" borderId="19" xfId="0" applyFont="1" applyFill="1" applyBorder="1">
      <alignment vertical="center"/>
    </xf>
    <xf numFmtId="0" fontId="20" fillId="0" borderId="0" xfId="0" applyFont="1" applyFill="1" applyAlignment="1">
      <alignment horizontal="left" vertical="center"/>
    </xf>
    <xf numFmtId="3" fontId="35" fillId="0" borderId="39" xfId="0" applyNumberFormat="1" applyFont="1" applyFill="1" applyBorder="1">
      <alignment vertical="center"/>
    </xf>
    <xf numFmtId="0" fontId="35" fillId="0" borderId="40" xfId="0" applyFont="1" applyFill="1" applyBorder="1">
      <alignment vertical="center"/>
    </xf>
    <xf numFmtId="0" fontId="40" fillId="0" borderId="33" xfId="0" applyFont="1" applyFill="1" applyBorder="1">
      <alignment vertical="center"/>
    </xf>
    <xf numFmtId="0" fontId="38" fillId="0" borderId="0" xfId="0" applyFont="1" applyFill="1">
      <alignment vertical="center"/>
    </xf>
    <xf numFmtId="0" fontId="40" fillId="0" borderId="35" xfId="0" applyFont="1" applyFill="1" applyBorder="1">
      <alignment vertical="center"/>
    </xf>
    <xf numFmtId="0" fontId="40" fillId="0" borderId="34" xfId="0" applyFont="1" applyFill="1" applyBorder="1">
      <alignment vertical="center"/>
    </xf>
    <xf numFmtId="49" fontId="22" fillId="0" borderId="0" xfId="0" applyNumberFormat="1" applyFont="1" applyFill="1">
      <alignment vertical="center"/>
    </xf>
    <xf numFmtId="0" fontId="32" fillId="0" borderId="12" xfId="0" applyFont="1" applyFill="1" applyBorder="1">
      <alignment vertical="center"/>
    </xf>
    <xf numFmtId="0" fontId="42" fillId="0" borderId="41" xfId="0" applyFont="1" applyFill="1" applyBorder="1">
      <alignment vertical="center"/>
    </xf>
    <xf numFmtId="0" fontId="0" fillId="0" borderId="16" xfId="0" applyFill="1" applyBorder="1" applyAlignment="1" applyProtection="1">
      <alignment horizontal="center" vertical="center"/>
      <protection hidden="1"/>
    </xf>
    <xf numFmtId="0" fontId="22" fillId="0" borderId="0" xfId="0" applyFont="1" applyFill="1" applyBorder="1" applyProtection="1">
      <alignment vertical="center"/>
      <protection hidden="1"/>
    </xf>
    <xf numFmtId="0" fontId="21" fillId="0" borderId="11" xfId="0" applyFont="1" applyFill="1" applyBorder="1" applyAlignment="1" applyProtection="1">
      <alignment horizontal="left" vertical="center" wrapText="1"/>
      <protection hidden="1"/>
    </xf>
    <xf numFmtId="0" fontId="21" fillId="0" borderId="1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15"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1" fillId="0" borderId="13" xfId="0" applyFont="1" applyFill="1" applyBorder="1" applyAlignment="1" applyProtection="1">
      <alignment horizontal="center" vertical="center"/>
      <protection hidden="1"/>
    </xf>
    <xf numFmtId="0" fontId="21" fillId="0" borderId="14" xfId="0" applyFont="1" applyFill="1" applyBorder="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0" fillId="0" borderId="10" xfId="0"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21" fillId="0" borderId="17" xfId="0" applyFont="1" applyFill="1" applyBorder="1" applyAlignment="1" applyProtection="1">
      <alignment horizontal="center" vertical="top"/>
      <protection hidden="1"/>
    </xf>
    <xf numFmtId="0" fontId="1" fillId="0" borderId="20"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hidden="1"/>
    </xf>
    <xf numFmtId="0" fontId="21" fillId="0" borderId="0" xfId="0" applyFont="1" applyFill="1" applyBorder="1" applyAlignment="1" applyProtection="1">
      <alignment vertical="center" wrapText="1"/>
      <protection hidden="1"/>
    </xf>
    <xf numFmtId="0" fontId="21" fillId="0" borderId="0" xfId="0" applyFont="1" applyFill="1" applyBorder="1" applyProtection="1">
      <alignment vertical="center"/>
      <protection hidden="1"/>
    </xf>
    <xf numFmtId="0" fontId="1" fillId="0" borderId="0" xfId="0" applyFont="1" applyFill="1" applyBorder="1" applyAlignment="1" applyProtection="1">
      <alignment horizontal="center" vertical="center"/>
      <protection hidden="1"/>
    </xf>
    <xf numFmtId="0" fontId="21" fillId="0" borderId="0" xfId="0" applyFont="1" applyFill="1" applyBorder="1" applyAlignment="1" applyProtection="1">
      <alignment wrapText="1"/>
      <protection hidden="1"/>
    </xf>
    <xf numFmtId="0" fontId="0" fillId="0" borderId="0" xfId="0" applyFill="1" applyBorder="1" applyAlignment="1" applyProtection="1">
      <alignment horizontal="center" vertical="center"/>
      <protection hidden="1"/>
    </xf>
    <xf numFmtId="0" fontId="22" fillId="0" borderId="0" xfId="0" applyFont="1" applyFill="1" applyBorder="1" applyAlignment="1" applyProtection="1">
      <alignment horizontal="center" vertical="center"/>
      <protection hidden="1"/>
    </xf>
    <xf numFmtId="0" fontId="21" fillId="0" borderId="0" xfId="0" applyFont="1" applyFill="1" applyBorder="1" applyAlignment="1" applyProtection="1">
      <alignment vertical="top"/>
      <protection hidden="1"/>
    </xf>
    <xf numFmtId="0" fontId="21" fillId="0" borderId="0" xfId="0" applyFont="1" applyFill="1" applyBorder="1" applyAlignment="1" applyProtection="1">
      <alignment vertical="top" wrapText="1"/>
      <protection hidden="1"/>
    </xf>
    <xf numFmtId="0" fontId="22" fillId="0" borderId="0" xfId="0" applyFont="1" applyFill="1" applyBorder="1" applyAlignment="1" applyProtection="1">
      <protection hidden="1"/>
    </xf>
    <xf numFmtId="0" fontId="7" fillId="0" borderId="0" xfId="0" applyFont="1" applyFill="1" applyBorder="1" applyProtection="1">
      <alignment vertical="center"/>
      <protection hidden="1"/>
    </xf>
    <xf numFmtId="0" fontId="28" fillId="0" borderId="0" xfId="0" applyFont="1" applyFill="1" applyBorder="1" applyProtection="1">
      <alignment vertical="center"/>
      <protection locked="0" hidden="1"/>
    </xf>
    <xf numFmtId="0" fontId="22" fillId="0" borderId="0" xfId="0" applyFont="1" applyFill="1" applyBorder="1" applyAlignment="1" applyProtection="1">
      <alignment horizontal="center"/>
      <protection hidden="1"/>
    </xf>
    <xf numFmtId="0" fontId="21" fillId="0" borderId="0" xfId="0" applyFont="1" applyFill="1" applyBorder="1">
      <alignment vertical="center"/>
    </xf>
    <xf numFmtId="0" fontId="21" fillId="0" borderId="13" xfId="0" applyFont="1" applyFill="1" applyBorder="1" applyProtection="1">
      <alignment vertical="center"/>
      <protection hidden="1"/>
    </xf>
    <xf numFmtId="0" fontId="23" fillId="0" borderId="17" xfId="0" applyFont="1" applyFill="1" applyBorder="1" applyAlignment="1" applyProtection="1">
      <alignment horizontal="center" vertical="center"/>
      <protection hidden="1"/>
    </xf>
    <xf numFmtId="0" fontId="1" fillId="0" borderId="17" xfId="0" applyFont="1" applyFill="1" applyBorder="1" applyProtection="1">
      <alignment vertical="center"/>
      <protection hidden="1"/>
    </xf>
    <xf numFmtId="0" fontId="22" fillId="0" borderId="16" xfId="0" applyFont="1" applyFill="1" applyBorder="1" applyAlignment="1" applyProtection="1">
      <alignment horizontal="center" vertical="center"/>
      <protection hidden="1"/>
    </xf>
    <xf numFmtId="0" fontId="21" fillId="0" borderId="14" xfId="0" applyFont="1" applyFill="1" applyBorder="1" applyAlignment="1" applyProtection="1">
      <alignment horizontal="center" vertical="top"/>
      <protection hidden="1"/>
    </xf>
    <xf numFmtId="0" fontId="21" fillId="0" borderId="13" xfId="0" applyFont="1" applyFill="1" applyBorder="1" applyAlignment="1" applyProtection="1">
      <alignment horizontal="center" vertical="top"/>
      <protection hidden="1"/>
    </xf>
    <xf numFmtId="0" fontId="21" fillId="0" borderId="20" xfId="0" applyFont="1" applyFill="1" applyBorder="1" applyAlignment="1" applyProtection="1">
      <alignment vertical="top"/>
      <protection hidden="1"/>
    </xf>
    <xf numFmtId="0" fontId="21" fillId="0" borderId="17" xfId="0" applyFont="1" applyFill="1" applyBorder="1" applyAlignment="1" applyProtection="1">
      <alignment vertical="top"/>
      <protection hidden="1"/>
    </xf>
    <xf numFmtId="0" fontId="21" fillId="0" borderId="14" xfId="0" applyFont="1" applyFill="1" applyBorder="1" applyAlignment="1" applyProtection="1">
      <alignment vertical="top"/>
      <protection hidden="1"/>
    </xf>
    <xf numFmtId="0" fontId="21" fillId="0" borderId="15" xfId="0" applyFont="1" applyFill="1" applyBorder="1" applyAlignment="1" applyProtection="1">
      <alignment vertical="top"/>
      <protection hidden="1"/>
    </xf>
    <xf numFmtId="0" fontId="21" fillId="0" borderId="13" xfId="0" applyFont="1" applyFill="1" applyBorder="1" applyAlignment="1" applyProtection="1">
      <alignment vertical="top" wrapText="1"/>
      <protection hidden="1"/>
    </xf>
    <xf numFmtId="0" fontId="21" fillId="0" borderId="15" xfId="0" applyFont="1" applyFill="1" applyBorder="1" applyAlignment="1" applyProtection="1">
      <alignment vertical="top" wrapText="1"/>
      <protection hidden="1"/>
    </xf>
    <xf numFmtId="0" fontId="36" fillId="25" borderId="29" xfId="0" applyFont="1" applyFill="1" applyBorder="1" applyAlignment="1">
      <alignment horizontal="center" vertical="center" shrinkToFit="1"/>
    </xf>
    <xf numFmtId="0" fontId="35" fillId="25" borderId="12" xfId="0" applyFont="1" applyFill="1" applyBorder="1" applyAlignment="1">
      <alignment horizontal="center" vertical="center" shrinkToFit="1"/>
    </xf>
    <xf numFmtId="49" fontId="36" fillId="25" borderId="12" xfId="0" applyNumberFormat="1" applyFont="1" applyFill="1" applyBorder="1" applyAlignment="1">
      <alignment horizontal="center" vertical="center" shrinkToFit="1"/>
    </xf>
    <xf numFmtId="0" fontId="36" fillId="25" borderId="12" xfId="0" applyFont="1" applyFill="1" applyBorder="1" applyAlignment="1">
      <alignment horizontal="center" vertical="center" shrinkToFit="1"/>
    </xf>
    <xf numFmtId="0" fontId="37" fillId="25" borderId="27" xfId="0" applyFont="1" applyFill="1" applyBorder="1" applyAlignment="1">
      <alignment horizontal="center" vertical="center" shrinkToFit="1"/>
    </xf>
    <xf numFmtId="0" fontId="20" fillId="0" borderId="19" xfId="0" applyFont="1" applyFill="1" applyBorder="1" applyAlignment="1">
      <alignment horizontal="center" vertical="center"/>
    </xf>
    <xf numFmtId="0" fontId="20" fillId="0" borderId="23" xfId="0" applyFont="1" applyFill="1" applyBorder="1" applyAlignment="1">
      <alignment horizontal="center" vertical="center"/>
    </xf>
    <xf numFmtId="0" fontId="21" fillId="0" borderId="12"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5" xfId="0" applyFont="1" applyBorder="1" applyAlignment="1">
      <alignment horizontal="center" vertical="center" shrinkToFit="1"/>
    </xf>
    <xf numFmtId="0" fontId="27" fillId="0" borderId="12" xfId="0" applyFont="1" applyBorder="1" applyAlignment="1">
      <alignment horizontal="center" vertical="center" shrinkToFit="1"/>
    </xf>
    <xf numFmtId="49" fontId="21" fillId="0" borderId="20" xfId="0" applyNumberFormat="1" applyFont="1" applyBorder="1" applyAlignment="1">
      <alignment horizontal="center" vertical="center" shrinkToFit="1"/>
    </xf>
    <xf numFmtId="49" fontId="21" fillId="0" borderId="16" xfId="0" applyNumberFormat="1" applyFont="1" applyBorder="1" applyAlignment="1">
      <alignment horizontal="center" vertical="center" shrinkToFit="1"/>
    </xf>
    <xf numFmtId="49" fontId="21" fillId="0" borderId="17" xfId="0" applyNumberFormat="1" applyFont="1" applyBorder="1" applyAlignment="1">
      <alignment horizontal="center" vertical="center" shrinkToFit="1"/>
    </xf>
    <xf numFmtId="49" fontId="21" fillId="0" borderId="14" xfId="0" applyNumberFormat="1" applyFont="1" applyBorder="1" applyAlignment="1">
      <alignment horizontal="center" vertical="center" shrinkToFit="1"/>
    </xf>
    <xf numFmtId="49" fontId="21" fillId="0" borderId="13" xfId="0" applyNumberFormat="1" applyFont="1" applyBorder="1" applyAlignment="1">
      <alignment horizontal="center" vertical="center" shrinkToFit="1"/>
    </xf>
    <xf numFmtId="49" fontId="21" fillId="0" borderId="15" xfId="0" applyNumberFormat="1" applyFont="1" applyBorder="1" applyAlignment="1">
      <alignment horizontal="center" vertical="center" shrinkToFit="1"/>
    </xf>
    <xf numFmtId="0" fontId="21" fillId="0" borderId="0"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locked="0" hidden="1"/>
    </xf>
    <xf numFmtId="0" fontId="21" fillId="0" borderId="13" xfId="0" applyFont="1" applyFill="1" applyBorder="1" applyAlignment="1" applyProtection="1">
      <alignment horizontal="center" vertical="center"/>
      <protection locked="0" hidden="1"/>
    </xf>
    <xf numFmtId="0" fontId="21" fillId="0" borderId="16" xfId="0" applyFont="1" applyFill="1" applyBorder="1" applyAlignment="1" applyProtection="1">
      <alignment horizontal="center" vertical="center"/>
      <protection hidden="1"/>
    </xf>
    <xf numFmtId="49" fontId="21" fillId="0" borderId="12" xfId="0" applyNumberFormat="1" applyFont="1" applyFill="1" applyBorder="1" applyAlignment="1" applyProtection="1">
      <alignment horizontal="center" vertical="center"/>
      <protection hidden="1"/>
    </xf>
    <xf numFmtId="0" fontId="21" fillId="0" borderId="12" xfId="0" applyFont="1" applyFill="1" applyBorder="1" applyAlignment="1" applyProtection="1">
      <alignment vertical="center"/>
      <protection hidden="1"/>
    </xf>
    <xf numFmtId="0" fontId="21" fillId="0" borderId="12" xfId="0" applyFont="1" applyFill="1" applyBorder="1" applyAlignment="1" applyProtection="1">
      <alignment vertical="center" wrapText="1"/>
      <protection hidden="1"/>
    </xf>
    <xf numFmtId="0" fontId="21" fillId="0" borderId="20"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0" fontId="21" fillId="0" borderId="10"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14" xfId="0" applyFont="1" applyFill="1" applyBorder="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20"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14"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15"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right" vertical="center"/>
      <protection hidden="1"/>
    </xf>
    <xf numFmtId="0" fontId="21" fillId="0" borderId="0" xfId="0" applyFont="1" applyFill="1" applyBorder="1" applyAlignment="1" applyProtection="1">
      <alignment horizontal="right" vertical="center"/>
      <protection hidden="1"/>
    </xf>
    <xf numFmtId="0" fontId="21" fillId="0" borderId="14" xfId="0" applyFont="1" applyFill="1" applyBorder="1" applyAlignment="1" applyProtection="1">
      <alignment horizontal="right" vertical="center"/>
      <protection hidden="1"/>
    </xf>
    <xf numFmtId="0" fontId="21" fillId="0" borderId="13" xfId="0" applyFont="1" applyFill="1" applyBorder="1" applyAlignment="1" applyProtection="1">
      <alignment horizontal="right" vertical="center"/>
      <protection hidden="1"/>
    </xf>
    <xf numFmtId="0" fontId="1" fillId="0" borderId="20"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protection hidden="1"/>
    </xf>
    <xf numFmtId="0" fontId="21" fillId="0" borderId="16" xfId="0" applyFont="1" applyFill="1" applyBorder="1" applyAlignment="1" applyProtection="1">
      <alignment horizontal="center"/>
      <protection hidden="1"/>
    </xf>
    <xf numFmtId="0" fontId="21" fillId="0" borderId="17" xfId="0" applyFont="1" applyFill="1" applyBorder="1" applyAlignment="1" applyProtection="1">
      <alignment horizontal="center"/>
      <protection hidden="1"/>
    </xf>
    <xf numFmtId="0" fontId="21" fillId="0" borderId="10" xfId="0" applyFont="1" applyFill="1" applyBorder="1" applyAlignment="1" applyProtection="1">
      <alignment horizontal="center"/>
      <protection hidden="1"/>
    </xf>
    <xf numFmtId="0" fontId="21" fillId="0" borderId="0" xfId="0" applyFont="1" applyFill="1" applyBorder="1" applyAlignment="1" applyProtection="1">
      <alignment horizontal="center"/>
      <protection hidden="1"/>
    </xf>
    <xf numFmtId="0" fontId="21" fillId="0" borderId="11" xfId="0" applyFont="1" applyFill="1" applyBorder="1" applyAlignment="1" applyProtection="1">
      <alignment horizontal="center"/>
      <protection hidden="1"/>
    </xf>
    <xf numFmtId="0" fontId="21" fillId="0" borderId="14" xfId="0" applyFont="1" applyFill="1" applyBorder="1" applyAlignment="1" applyProtection="1">
      <alignment horizontal="center"/>
      <protection hidden="1"/>
    </xf>
    <xf numFmtId="0" fontId="21" fillId="0" borderId="13" xfId="0" applyFont="1" applyFill="1" applyBorder="1" applyAlignment="1" applyProtection="1">
      <alignment horizontal="center"/>
      <protection hidden="1"/>
    </xf>
    <xf numFmtId="0" fontId="21" fillId="0" borderId="15" xfId="0" applyFont="1" applyFill="1" applyBorder="1" applyAlignment="1" applyProtection="1">
      <alignment horizontal="center"/>
      <protection hidden="1"/>
    </xf>
    <xf numFmtId="0" fontId="21" fillId="0" borderId="0" xfId="0" applyFont="1" applyFill="1" applyBorder="1" applyAlignment="1" applyProtection="1">
      <alignment horizontal="center"/>
      <protection locked="0" hidden="1"/>
    </xf>
    <xf numFmtId="0" fontId="21" fillId="0" borderId="13" xfId="0" applyFont="1" applyFill="1" applyBorder="1" applyAlignment="1" applyProtection="1">
      <alignment horizontal="center"/>
      <protection locked="0" hidden="1"/>
    </xf>
    <xf numFmtId="0" fontId="21" fillId="0" borderId="12" xfId="0" applyFont="1" applyFill="1" applyBorder="1" applyAlignment="1" applyProtection="1">
      <alignment horizontal="left" vertical="center"/>
      <protection hidden="1"/>
    </xf>
    <xf numFmtId="0" fontId="0" fillId="0" borderId="12" xfId="0" applyFill="1" applyBorder="1" applyAlignment="1" applyProtection="1">
      <alignment horizontal="center" vertical="center"/>
      <protection hidden="1"/>
    </xf>
    <xf numFmtId="0" fontId="21" fillId="0" borderId="11" xfId="0" applyFont="1" applyFill="1" applyBorder="1" applyAlignment="1" applyProtection="1">
      <alignment horizontal="center" vertical="center"/>
      <protection hidden="1"/>
    </xf>
    <xf numFmtId="0" fontId="21" fillId="0" borderId="15" xfId="0" applyFont="1" applyFill="1" applyBorder="1" applyAlignment="1" applyProtection="1">
      <alignment horizontal="center" vertical="center"/>
      <protection hidden="1"/>
    </xf>
    <xf numFmtId="0" fontId="21" fillId="0" borderId="12"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21" fillId="0" borderId="18" xfId="0" applyFont="1" applyFill="1" applyBorder="1" applyAlignment="1" applyProtection="1">
      <alignment vertical="center" wrapText="1"/>
      <protection hidden="1"/>
    </xf>
    <xf numFmtId="0" fontId="21" fillId="0" borderId="16" xfId="0" applyFont="1" applyFill="1" applyBorder="1" applyAlignment="1" applyProtection="1">
      <alignment horizontal="left"/>
      <protection hidden="1"/>
    </xf>
    <xf numFmtId="0" fontId="21" fillId="0" borderId="0" xfId="0" applyFont="1" applyFill="1" applyBorder="1" applyAlignment="1" applyProtection="1">
      <alignment horizontal="left"/>
      <protection hidden="1"/>
    </xf>
    <xf numFmtId="0" fontId="0" fillId="0" borderId="24" xfId="0" applyFill="1" applyBorder="1" applyAlignment="1" applyProtection="1">
      <alignment horizontal="center" vertical="center"/>
      <protection hidden="1"/>
    </xf>
    <xf numFmtId="0" fontId="21" fillId="0" borderId="20" xfId="0" applyFont="1" applyFill="1" applyBorder="1" applyAlignment="1" applyProtection="1">
      <alignment horizontal="center" vertical="top"/>
      <protection hidden="1"/>
    </xf>
    <xf numFmtId="0" fontId="21" fillId="0" borderId="16" xfId="0" applyFont="1" applyFill="1" applyBorder="1" applyAlignment="1" applyProtection="1">
      <alignment horizontal="center" vertical="top"/>
      <protection hidden="1"/>
    </xf>
    <xf numFmtId="0" fontId="21" fillId="0" borderId="17" xfId="0" applyFont="1" applyFill="1" applyBorder="1" applyAlignment="1" applyProtection="1">
      <alignment horizontal="center" vertical="top"/>
      <protection hidden="1"/>
    </xf>
    <xf numFmtId="0" fontId="21" fillId="0" borderId="14" xfId="0" applyFont="1" applyFill="1" applyBorder="1" applyAlignment="1" applyProtection="1">
      <alignment horizontal="center" vertical="top"/>
      <protection hidden="1"/>
    </xf>
    <xf numFmtId="0" fontId="21" fillId="0" borderId="13" xfId="0" applyFont="1" applyFill="1" applyBorder="1" applyAlignment="1" applyProtection="1">
      <alignment horizontal="center" vertical="top"/>
      <protection hidden="1"/>
    </xf>
    <xf numFmtId="0" fontId="21" fillId="0" borderId="15" xfId="0" applyFont="1" applyFill="1" applyBorder="1" applyAlignment="1" applyProtection="1">
      <alignment horizontal="center" vertical="top"/>
      <protection hidden="1"/>
    </xf>
    <xf numFmtId="0" fontId="21" fillId="0" borderId="17" xfId="0" applyFont="1" applyFill="1" applyBorder="1" applyAlignment="1" applyProtection="1">
      <alignment horizontal="center" vertical="center"/>
      <protection hidden="1"/>
    </xf>
    <xf numFmtId="0" fontId="21" fillId="0" borderId="12" xfId="0" applyFont="1" applyFill="1" applyBorder="1" applyAlignment="1">
      <alignment vertical="center" wrapText="1"/>
    </xf>
    <xf numFmtId="0" fontId="0" fillId="0" borderId="0" xfId="0" applyFont="1" applyFill="1" applyBorder="1" applyAlignment="1" applyProtection="1">
      <alignment horizontal="center"/>
      <protection hidden="1"/>
    </xf>
    <xf numFmtId="38" fontId="21" fillId="0" borderId="21" xfId="33" applyFont="1" applyFill="1" applyBorder="1" applyAlignment="1" applyProtection="1">
      <alignment horizontal="center" wrapText="1"/>
      <protection hidden="1"/>
    </xf>
    <xf numFmtId="38" fontId="1" fillId="0" borderId="21" xfId="33" applyFont="1" applyFill="1" applyBorder="1" applyAlignment="1" applyProtection="1">
      <protection hidden="1"/>
    </xf>
    <xf numFmtId="0" fontId="21" fillId="0" borderId="0" xfId="0" applyFont="1" applyFill="1" applyBorder="1" applyAlignment="1" applyProtection="1">
      <alignment horizontal="center" wrapText="1"/>
      <protection hidden="1"/>
    </xf>
    <xf numFmtId="0" fontId="0" fillId="0" borderId="0" xfId="0" applyFont="1" applyFill="1" applyBorder="1" applyAlignment="1" applyProtection="1">
      <alignment horizontal="center" wrapText="1"/>
      <protection hidden="1"/>
    </xf>
    <xf numFmtId="0" fontId="0" fillId="0" borderId="24" xfId="0" applyFill="1" applyBorder="1" applyAlignment="1" applyProtection="1">
      <alignment horizontal="center" vertical="center"/>
      <protection locked="0" hidden="1"/>
    </xf>
    <xf numFmtId="0" fontId="0" fillId="0" borderId="12" xfId="0" applyFill="1" applyBorder="1" applyAlignment="1" applyProtection="1">
      <alignment horizontal="center" vertical="center"/>
      <protection locked="0" hidden="1"/>
    </xf>
    <xf numFmtId="0" fontId="21" fillId="0" borderId="20" xfId="0" applyFont="1" applyFill="1" applyBorder="1" applyAlignment="1" applyProtection="1">
      <alignment horizontal="left" vertical="center"/>
      <protection hidden="1"/>
    </xf>
    <xf numFmtId="0" fontId="21" fillId="0" borderId="16" xfId="0" applyFont="1" applyFill="1" applyBorder="1" applyAlignment="1" applyProtection="1">
      <alignment horizontal="left" vertical="center"/>
      <protection hidden="1"/>
    </xf>
    <xf numFmtId="0" fontId="21" fillId="0" borderId="17" xfId="0" applyFont="1" applyFill="1" applyBorder="1" applyAlignment="1" applyProtection="1">
      <alignment horizontal="left" vertical="center"/>
      <protection hidden="1"/>
    </xf>
    <xf numFmtId="0" fontId="21" fillId="0" borderId="10" xfId="0" applyFont="1" applyFill="1" applyBorder="1" applyAlignment="1" applyProtection="1">
      <alignment horizontal="left" vertical="center"/>
      <protection hidden="1"/>
    </xf>
    <xf numFmtId="0" fontId="21" fillId="0" borderId="0" xfId="0" applyFont="1" applyFill="1" applyBorder="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21" fillId="0" borderId="16" xfId="0" applyFont="1" applyFill="1" applyBorder="1" applyAlignment="1" applyProtection="1">
      <alignment horizontal="center" vertical="center"/>
      <protection locked="0" hidden="1"/>
    </xf>
    <xf numFmtId="0" fontId="21" fillId="0" borderId="20" xfId="0" applyFont="1" applyFill="1" applyBorder="1" applyAlignment="1" applyProtection="1">
      <alignment horizontal="center" vertical="center" wrapText="1"/>
      <protection hidden="1"/>
    </xf>
    <xf numFmtId="0" fontId="21" fillId="0" borderId="16" xfId="0" applyFont="1" applyFill="1" applyBorder="1" applyAlignment="1" applyProtection="1">
      <alignment horizontal="center" vertical="center" wrapText="1"/>
      <protection hidden="1"/>
    </xf>
    <xf numFmtId="0" fontId="21" fillId="0" borderId="17" xfId="0" applyFont="1" applyFill="1" applyBorder="1" applyAlignment="1" applyProtection="1">
      <alignment horizontal="center" vertical="center" wrapText="1"/>
      <protection hidden="1"/>
    </xf>
    <xf numFmtId="0" fontId="21" fillId="0" borderId="10"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vertical="center" wrapText="1"/>
      <protection hidden="1"/>
    </xf>
    <xf numFmtId="0" fontId="21" fillId="0" borderId="11" xfId="0" applyFont="1" applyFill="1" applyBorder="1" applyAlignment="1" applyProtection="1">
      <alignment horizontal="center" vertical="center" wrapText="1"/>
      <protection hidden="1"/>
    </xf>
    <xf numFmtId="0" fontId="21" fillId="0" borderId="14" xfId="0" applyFont="1" applyFill="1" applyBorder="1" applyAlignment="1" applyProtection="1">
      <alignment horizontal="center" vertical="center" wrapText="1"/>
      <protection hidden="1"/>
    </xf>
    <xf numFmtId="0" fontId="21" fillId="0" borderId="13" xfId="0" applyFont="1" applyFill="1" applyBorder="1" applyAlignment="1" applyProtection="1">
      <alignment horizontal="center" vertical="center" wrapText="1"/>
      <protection hidden="1"/>
    </xf>
    <xf numFmtId="0" fontId="21" fillId="0" borderId="15" xfId="0" applyFont="1" applyFill="1" applyBorder="1" applyAlignment="1" applyProtection="1">
      <alignment horizontal="center" vertical="center" wrapText="1"/>
      <protection hidden="1"/>
    </xf>
    <xf numFmtId="0" fontId="21" fillId="0" borderId="21" xfId="0" applyFont="1" applyFill="1" applyBorder="1" applyAlignment="1" applyProtection="1">
      <alignment horizontal="center" shrinkToFit="1"/>
      <protection locked="0" hidden="1"/>
    </xf>
    <xf numFmtId="0" fontId="0" fillId="0" borderId="21" xfId="0" applyFont="1" applyFill="1" applyBorder="1" applyAlignment="1" applyProtection="1">
      <alignment horizontal="center" shrinkToFit="1"/>
      <protection locked="0" hidden="1"/>
    </xf>
    <xf numFmtId="0" fontId="21" fillId="0" borderId="21" xfId="0" applyFont="1" applyFill="1" applyBorder="1" applyAlignment="1" applyProtection="1">
      <alignment horizontal="center" wrapText="1"/>
      <protection hidden="1"/>
    </xf>
    <xf numFmtId="0" fontId="1" fillId="0" borderId="13" xfId="0" applyFont="1" applyFill="1" applyBorder="1" applyAlignment="1" applyProtection="1">
      <alignment vertical="center"/>
      <protection hidden="1"/>
    </xf>
    <xf numFmtId="0" fontId="21" fillId="0" borderId="16" xfId="0" applyFont="1" applyFill="1" applyBorder="1" applyAlignment="1" applyProtection="1">
      <alignment horizontal="center"/>
      <protection locked="0" hidden="1"/>
    </xf>
    <xf numFmtId="0" fontId="21" fillId="0" borderId="12" xfId="0" applyFont="1" applyFill="1" applyBorder="1" applyAlignment="1" applyProtection="1">
      <alignment horizontal="left" vertical="center" shrinkToFit="1"/>
      <protection hidden="1"/>
    </xf>
    <xf numFmtId="0" fontId="21" fillId="0" borderId="20" xfId="0" applyFont="1" applyFill="1" applyBorder="1" applyAlignment="1" applyProtection="1">
      <protection hidden="1"/>
    </xf>
    <xf numFmtId="0" fontId="21" fillId="0" borderId="16" xfId="0" applyFont="1" applyFill="1" applyBorder="1" applyAlignment="1" applyProtection="1">
      <protection hidden="1"/>
    </xf>
    <xf numFmtId="0" fontId="21" fillId="0" borderId="17" xfId="0" applyFont="1" applyFill="1" applyBorder="1" applyAlignment="1" applyProtection="1">
      <protection hidden="1"/>
    </xf>
    <xf numFmtId="0" fontId="21" fillId="0" borderId="10" xfId="0" applyFont="1" applyFill="1" applyBorder="1" applyAlignment="1" applyProtection="1">
      <protection hidden="1"/>
    </xf>
    <xf numFmtId="0" fontId="21" fillId="0" borderId="0" xfId="0" applyFont="1" applyFill="1" applyBorder="1" applyAlignment="1" applyProtection="1">
      <protection hidden="1"/>
    </xf>
    <xf numFmtId="0" fontId="21" fillId="0" borderId="11" xfId="0" applyFont="1" applyFill="1" applyBorder="1" applyAlignment="1" applyProtection="1">
      <protection hidden="1"/>
    </xf>
    <xf numFmtId="0" fontId="21" fillId="0" borderId="12" xfId="0" applyFont="1" applyFill="1" applyBorder="1" applyAlignment="1" applyProtection="1">
      <alignment horizontal="left" vertical="center" shrinkToFit="1"/>
      <protection locked="0" hidden="1"/>
    </xf>
    <xf numFmtId="0" fontId="21" fillId="0" borderId="20" xfId="0" applyFont="1" applyFill="1" applyBorder="1" applyAlignment="1" applyProtection="1">
      <alignment horizontal="center" vertical="center"/>
      <protection hidden="1"/>
    </xf>
    <xf numFmtId="0" fontId="21" fillId="0" borderId="14" xfId="0" applyFont="1" applyFill="1" applyBorder="1" applyAlignment="1" applyProtection="1">
      <alignment horizontal="center" vertical="center"/>
      <protection hidden="1"/>
    </xf>
    <xf numFmtId="0" fontId="21" fillId="0" borderId="10" xfId="0" applyFont="1" applyBorder="1" applyAlignment="1">
      <alignment horizontal="center" vertical="center" shrinkToFit="1"/>
    </xf>
    <xf numFmtId="0" fontId="21" fillId="0" borderId="0" xfId="0" applyFont="1" applyAlignment="1">
      <alignment horizontal="center" vertical="center" shrinkToFit="1"/>
    </xf>
    <xf numFmtId="0" fontId="21" fillId="0" borderId="11" xfId="0" applyFont="1" applyBorder="1" applyAlignment="1">
      <alignment horizontal="center" vertical="center" shrinkToFit="1"/>
    </xf>
    <xf numFmtId="38" fontId="21" fillId="0" borderId="12" xfId="33" applyFont="1" applyFill="1" applyBorder="1" applyAlignment="1" applyProtection="1">
      <alignment vertical="center" wrapText="1"/>
      <protection hidden="1"/>
    </xf>
    <xf numFmtId="0" fontId="7" fillId="0" borderId="0" xfId="0" applyFont="1" applyFill="1" applyAlignment="1" applyProtection="1">
      <alignment horizontal="center"/>
      <protection locked="0" hidden="1"/>
    </xf>
    <xf numFmtId="0" fontId="7" fillId="0" borderId="13" xfId="0" applyFont="1" applyFill="1" applyBorder="1" applyAlignment="1" applyProtection="1">
      <alignment horizontal="center"/>
      <protection locked="0" hidden="1"/>
    </xf>
    <xf numFmtId="38" fontId="21" fillId="0" borderId="13" xfId="33" applyFont="1" applyFill="1" applyBorder="1" applyAlignment="1" applyProtection="1">
      <alignment horizontal="center" wrapText="1"/>
      <protection hidden="1"/>
    </xf>
    <xf numFmtId="38" fontId="1" fillId="0" borderId="13" xfId="33" applyFont="1" applyFill="1" applyBorder="1" applyAlignment="1" applyProtection="1">
      <protection hidden="1"/>
    </xf>
    <xf numFmtId="0" fontId="0" fillId="0" borderId="15" xfId="0" applyFill="1" applyBorder="1" applyAlignment="1" applyProtection="1">
      <alignment horizontal="center" vertical="center"/>
      <protection hidden="1"/>
    </xf>
    <xf numFmtId="0" fontId="0" fillId="0" borderId="23" xfId="0" applyFill="1" applyBorder="1" applyAlignment="1" applyProtection="1">
      <alignment horizontal="center" vertical="center"/>
      <protection hidden="1"/>
    </xf>
    <xf numFmtId="0" fontId="21" fillId="0" borderId="0" xfId="0" applyFont="1" applyFill="1" applyAlignment="1" applyProtection="1">
      <alignment horizontal="center"/>
      <protection hidden="1"/>
    </xf>
    <xf numFmtId="0" fontId="1" fillId="0" borderId="12" xfId="0" applyFont="1" applyFill="1" applyBorder="1" applyAlignment="1" applyProtection="1">
      <alignment horizontal="center" vertical="center"/>
      <protection hidden="1"/>
    </xf>
    <xf numFmtId="0" fontId="22" fillId="0" borderId="12" xfId="0" applyFont="1" applyFill="1" applyBorder="1" applyAlignment="1" applyProtection="1">
      <alignment horizontal="center" vertical="center"/>
      <protection hidden="1"/>
    </xf>
    <xf numFmtId="0" fontId="1" fillId="0" borderId="12" xfId="0" applyFont="1" applyFill="1" applyBorder="1" applyAlignment="1" applyProtection="1">
      <alignment vertical="center"/>
      <protection hidden="1"/>
    </xf>
    <xf numFmtId="0" fontId="22" fillId="0" borderId="12" xfId="0" applyFont="1" applyFill="1" applyBorder="1" applyAlignment="1" applyProtection="1">
      <alignment horizontal="center" vertical="center" wrapText="1"/>
      <protection hidden="1"/>
    </xf>
    <xf numFmtId="3" fontId="21" fillId="0" borderId="13" xfId="0" applyNumberFormat="1" applyFont="1" applyFill="1" applyBorder="1" applyAlignment="1" applyProtection="1">
      <alignment horizontal="center" wrapText="1"/>
      <protection hidden="1"/>
    </xf>
    <xf numFmtId="0" fontId="21" fillId="0" borderId="13" xfId="0" applyFont="1" applyFill="1" applyBorder="1" applyAlignment="1" applyProtection="1">
      <alignment horizontal="center" wrapText="1"/>
      <protection hidden="1"/>
    </xf>
    <xf numFmtId="3" fontId="21" fillId="0" borderId="21" xfId="0" applyNumberFormat="1" applyFont="1" applyFill="1" applyBorder="1" applyAlignment="1" applyProtection="1">
      <alignment horizontal="center" wrapText="1"/>
      <protection hidden="1"/>
    </xf>
    <xf numFmtId="0" fontId="21" fillId="0" borderId="21" xfId="0" applyFont="1" applyFill="1" applyBorder="1" applyAlignment="1" applyProtection="1">
      <alignment horizontal="center"/>
      <protection locked="0" hidden="1"/>
    </xf>
    <xf numFmtId="0" fontId="22" fillId="0" borderId="18"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23" xfId="0" applyFont="1" applyFill="1" applyBorder="1" applyAlignment="1">
      <alignment horizontal="center" vertical="center"/>
    </xf>
    <xf numFmtId="0" fontId="1" fillId="0" borderId="14"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21" fillId="0" borderId="12" xfId="0" applyFont="1" applyFill="1" applyBorder="1" applyAlignment="1">
      <alignment horizontal="left" vertical="center" wrapText="1"/>
    </xf>
    <xf numFmtId="0" fontId="21" fillId="0" borderId="13" xfId="0" applyFont="1" applyFill="1" applyBorder="1" applyAlignment="1" applyProtection="1">
      <alignment horizontal="center" shrinkToFit="1"/>
      <protection locked="0" hidden="1"/>
    </xf>
    <xf numFmtId="0" fontId="0" fillId="0" borderId="13" xfId="0" applyFont="1" applyFill="1" applyBorder="1" applyAlignment="1" applyProtection="1">
      <alignment shrinkToFit="1"/>
      <protection locked="0" hidden="1"/>
    </xf>
    <xf numFmtId="0" fontId="0" fillId="0" borderId="21" xfId="0" applyFont="1" applyFill="1" applyBorder="1" applyAlignment="1" applyProtection="1">
      <alignment shrinkToFit="1"/>
      <protection locked="0" hidden="1"/>
    </xf>
    <xf numFmtId="3" fontId="22" fillId="0" borderId="20" xfId="0" applyNumberFormat="1" applyFont="1" applyFill="1" applyBorder="1" applyAlignment="1">
      <alignment horizontal="center" vertical="center"/>
    </xf>
    <xf numFmtId="3" fontId="22" fillId="0" borderId="14" xfId="0" applyNumberFormat="1" applyFont="1" applyFill="1" applyBorder="1" applyAlignment="1">
      <alignment horizontal="center" vertical="center"/>
    </xf>
    <xf numFmtId="0" fontId="21" fillId="0" borderId="10" xfId="0" applyFont="1" applyFill="1" applyBorder="1" applyAlignment="1" applyProtection="1">
      <alignment horizontal="center" vertical="center"/>
      <protection hidden="1"/>
    </xf>
    <xf numFmtId="0" fontId="22" fillId="0" borderId="19" xfId="0" applyFont="1" applyFill="1" applyBorder="1" applyAlignment="1">
      <alignment horizontal="center" vertical="center" shrinkToFit="1"/>
    </xf>
    <xf numFmtId="0" fontId="22" fillId="0" borderId="22" xfId="0" applyFont="1" applyFill="1" applyBorder="1" applyAlignment="1">
      <alignment horizontal="center" vertical="center" shrinkToFit="1"/>
    </xf>
    <xf numFmtId="0" fontId="22" fillId="0" borderId="23" xfId="0" applyFont="1" applyFill="1" applyBorder="1" applyAlignment="1">
      <alignment horizontal="center" vertical="center" shrinkToFit="1"/>
    </xf>
    <xf numFmtId="0" fontId="22" fillId="0" borderId="12" xfId="0" applyFont="1" applyFill="1" applyBorder="1" applyAlignment="1">
      <alignment horizontal="center" vertical="center" shrinkToFit="1"/>
    </xf>
    <xf numFmtId="0" fontId="22" fillId="0" borderId="18" xfId="0" applyFont="1" applyFill="1" applyBorder="1" applyAlignment="1">
      <alignment horizontal="center" vertical="center" shrinkToFit="1"/>
    </xf>
    <xf numFmtId="0" fontId="22" fillId="0" borderId="21" xfId="0" applyFont="1" applyFill="1" applyBorder="1" applyAlignment="1">
      <alignment horizontal="center" vertical="center" shrinkToFit="1"/>
    </xf>
    <xf numFmtId="0" fontId="22" fillId="0" borderId="24" xfId="0" applyFont="1" applyFill="1" applyBorder="1" applyAlignment="1">
      <alignment horizontal="center" vertical="center" shrinkToFit="1"/>
    </xf>
    <xf numFmtId="0" fontId="21" fillId="0" borderId="0" xfId="0" applyFont="1" applyFill="1" applyAlignment="1" applyProtection="1">
      <alignment horizontal="center"/>
      <protection locked="0" hidden="1"/>
    </xf>
    <xf numFmtId="0" fontId="7" fillId="0" borderId="12" xfId="0" applyFont="1" applyFill="1" applyBorder="1" applyAlignment="1" applyProtection="1">
      <alignment horizontal="center" vertical="center"/>
      <protection hidden="1"/>
    </xf>
    <xf numFmtId="0" fontId="21" fillId="0" borderId="10" xfId="0" applyFont="1" applyFill="1" applyBorder="1" applyAlignment="1" applyProtection="1">
      <alignment horizontal="left" vertical="center" wrapText="1"/>
      <protection hidden="1"/>
    </xf>
    <xf numFmtId="0" fontId="21" fillId="0" borderId="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0"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21" fillId="0" borderId="23" xfId="0" applyFont="1" applyFill="1" applyBorder="1" applyAlignment="1" applyProtection="1">
      <alignment vertical="center"/>
      <protection hidden="1"/>
    </xf>
    <xf numFmtId="38" fontId="0" fillId="0" borderId="24" xfId="33" applyFont="1" applyFill="1" applyBorder="1" applyAlignment="1" applyProtection="1">
      <alignment horizontal="center" vertical="center"/>
      <protection locked="0" hidden="1"/>
    </xf>
    <xf numFmtId="38" fontId="0" fillId="0" borderId="12" xfId="33" applyFont="1" applyFill="1" applyBorder="1" applyAlignment="1" applyProtection="1">
      <alignment horizontal="center" vertical="center"/>
      <protection locked="0" hidden="1"/>
    </xf>
    <xf numFmtId="38" fontId="0" fillId="0" borderId="24" xfId="33" applyFont="1" applyFill="1" applyBorder="1" applyAlignment="1" applyProtection="1">
      <alignment horizontal="center" vertical="center"/>
      <protection hidden="1"/>
    </xf>
    <xf numFmtId="38" fontId="0" fillId="0" borderId="12" xfId="33" applyFont="1" applyFill="1" applyBorder="1" applyAlignment="1" applyProtection="1">
      <alignment horizontal="center" vertical="center"/>
      <protection hidden="1"/>
    </xf>
    <xf numFmtId="0" fontId="21" fillId="0" borderId="23" xfId="0" applyFont="1" applyFill="1" applyBorder="1" applyAlignment="1" applyProtection="1">
      <alignment horizontal="left" vertical="center" shrinkToFit="1"/>
      <protection locked="0" hidden="1"/>
    </xf>
    <xf numFmtId="0" fontId="27" fillId="0" borderId="20"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14"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5" xfId="0" applyFont="1" applyBorder="1" applyAlignment="1">
      <alignment horizontal="center" vertical="center" shrinkToFit="1"/>
    </xf>
    <xf numFmtId="0" fontId="21" fillId="0" borderId="12" xfId="0" applyFont="1" applyFill="1" applyBorder="1" applyAlignment="1" applyProtection="1">
      <alignment horizontal="center" vertical="center"/>
      <protection hidden="1"/>
    </xf>
    <xf numFmtId="0" fontId="21" fillId="25" borderId="20" xfId="0" applyFont="1" applyFill="1" applyBorder="1" applyAlignment="1">
      <alignment horizontal="center" vertical="center" shrinkToFit="1"/>
    </xf>
    <xf numFmtId="0" fontId="21" fillId="25" borderId="16" xfId="0" applyFont="1" applyFill="1" applyBorder="1" applyAlignment="1">
      <alignment horizontal="center" vertical="center" shrinkToFit="1"/>
    </xf>
    <xf numFmtId="0" fontId="21" fillId="25" borderId="17" xfId="0" applyFont="1" applyFill="1" applyBorder="1" applyAlignment="1">
      <alignment horizontal="center" vertical="center" shrinkToFit="1"/>
    </xf>
    <xf numFmtId="0" fontId="21" fillId="25" borderId="10" xfId="0" applyFont="1" applyFill="1" applyBorder="1" applyAlignment="1">
      <alignment horizontal="center" vertical="center" shrinkToFit="1"/>
    </xf>
    <xf numFmtId="0" fontId="21" fillId="25" borderId="0" xfId="0" applyFont="1" applyFill="1" applyAlignment="1">
      <alignment horizontal="center" vertical="center" shrinkToFit="1"/>
    </xf>
    <xf numFmtId="0" fontId="21" fillId="25" borderId="11" xfId="0" applyFont="1" applyFill="1" applyBorder="1" applyAlignment="1">
      <alignment horizontal="center" vertical="center" shrinkToFit="1"/>
    </xf>
    <xf numFmtId="0" fontId="21" fillId="25" borderId="14" xfId="0" applyFont="1" applyFill="1" applyBorder="1" applyAlignment="1">
      <alignment horizontal="center" vertical="center" shrinkToFit="1"/>
    </xf>
    <xf numFmtId="0" fontId="21" fillId="25" borderId="13" xfId="0" applyFont="1" applyFill="1" applyBorder="1" applyAlignment="1">
      <alignment horizontal="center" vertical="center" shrinkToFit="1"/>
    </xf>
    <xf numFmtId="0" fontId="21" fillId="25" borderId="15" xfId="0" applyFont="1" applyFill="1" applyBorder="1" applyAlignment="1">
      <alignment horizontal="center" vertical="center" shrinkToFit="1"/>
    </xf>
    <xf numFmtId="38" fontId="21" fillId="0" borderId="20" xfId="33" applyFont="1" applyBorder="1" applyAlignment="1">
      <alignment horizontal="center" vertical="center" shrinkToFit="1"/>
    </xf>
    <xf numFmtId="38" fontId="21" fillId="0" borderId="16" xfId="33" applyFont="1" applyBorder="1" applyAlignment="1">
      <alignment horizontal="center" vertical="center" shrinkToFit="1"/>
    </xf>
    <xf numFmtId="38" fontId="21" fillId="0" borderId="17" xfId="33" applyFont="1" applyBorder="1" applyAlignment="1">
      <alignment horizontal="center" vertical="center" shrinkToFit="1"/>
    </xf>
    <xf numFmtId="38" fontId="21" fillId="0" borderId="14" xfId="33" applyFont="1" applyBorder="1" applyAlignment="1">
      <alignment horizontal="center" vertical="center" shrinkToFit="1"/>
    </xf>
    <xf numFmtId="38" fontId="21" fillId="0" borderId="13" xfId="33" applyFont="1" applyBorder="1" applyAlignment="1">
      <alignment horizontal="center" vertical="center" shrinkToFit="1"/>
    </xf>
    <xf numFmtId="38" fontId="21" fillId="0" borderId="15" xfId="33" applyFont="1" applyBorder="1" applyAlignment="1">
      <alignment horizontal="center" vertical="center" shrinkToFit="1"/>
    </xf>
    <xf numFmtId="0" fontId="21" fillId="0" borderId="0" xfId="0" applyFont="1" applyFill="1" applyAlignment="1" applyProtection="1">
      <alignment horizontal="left" vertical="center"/>
      <protection hidden="1"/>
    </xf>
    <xf numFmtId="0" fontId="27" fillId="0" borderId="10" xfId="0" applyFont="1" applyBorder="1" applyAlignment="1">
      <alignment horizontal="center" vertical="center" shrinkToFit="1"/>
    </xf>
    <xf numFmtId="0" fontId="27" fillId="0" borderId="0" xfId="0" applyFont="1" applyAlignment="1">
      <alignment horizontal="center" vertical="center" shrinkToFit="1"/>
    </xf>
    <xf numFmtId="0" fontId="27" fillId="0" borderId="11" xfId="0" applyFont="1" applyBorder="1" applyAlignment="1">
      <alignment horizontal="center" vertical="center" shrinkToFit="1"/>
    </xf>
    <xf numFmtId="0" fontId="21" fillId="0" borderId="18" xfId="0" applyFont="1" applyFill="1" applyBorder="1" applyAlignment="1" applyProtection="1">
      <alignment horizontal="center" vertical="center"/>
      <protection hidden="1"/>
    </xf>
    <xf numFmtId="0" fontId="7" fillId="0" borderId="12" xfId="0" applyFont="1" applyFill="1" applyBorder="1" applyAlignment="1" applyProtection="1">
      <alignment vertical="center" wrapText="1"/>
      <protection hidden="1"/>
    </xf>
    <xf numFmtId="0" fontId="7" fillId="0" borderId="23" xfId="0" applyFont="1" applyFill="1" applyBorder="1" applyAlignment="1" applyProtection="1">
      <alignment vertical="center" wrapText="1"/>
      <protection hidden="1"/>
    </xf>
    <xf numFmtId="0" fontId="21" fillId="0" borderId="10" xfId="0" applyFont="1" applyFill="1" applyBorder="1" applyAlignment="1" applyProtection="1">
      <alignment horizontal="right" vertical="center" wrapText="1"/>
      <protection hidden="1"/>
    </xf>
    <xf numFmtId="0" fontId="21" fillId="0" borderId="0" xfId="0" applyFont="1" applyFill="1" applyBorder="1" applyAlignment="1" applyProtection="1">
      <alignment horizontal="right" vertical="center" wrapText="1"/>
      <protection hidden="1"/>
    </xf>
    <xf numFmtId="0" fontId="21" fillId="0" borderId="14" xfId="0" applyFont="1" applyFill="1" applyBorder="1" applyAlignment="1" applyProtection="1">
      <alignment horizontal="right" vertical="center" wrapText="1"/>
      <protection hidden="1"/>
    </xf>
    <xf numFmtId="0" fontId="21" fillId="0" borderId="13" xfId="0" applyFont="1" applyFill="1" applyBorder="1" applyAlignment="1" applyProtection="1">
      <alignment horizontal="right" vertical="center" wrapText="1"/>
      <protection hidden="1"/>
    </xf>
    <xf numFmtId="0" fontId="21" fillId="0" borderId="12" xfId="0" applyFont="1" applyFill="1" applyBorder="1" applyAlignment="1">
      <alignment horizontal="center" vertical="center" wrapText="1"/>
    </xf>
    <xf numFmtId="0" fontId="22" fillId="0" borderId="16" xfId="0" applyFont="1" applyFill="1" applyBorder="1" applyAlignment="1" applyProtection="1">
      <alignment horizontal="center"/>
      <protection hidden="1"/>
    </xf>
    <xf numFmtId="0" fontId="22" fillId="0" borderId="0" xfId="0" applyFont="1" applyFill="1" applyBorder="1" applyAlignment="1" applyProtection="1">
      <alignment horizontal="center"/>
      <protection hidden="1"/>
    </xf>
    <xf numFmtId="0" fontId="21" fillId="0" borderId="23" xfId="0" applyFont="1" applyFill="1" applyBorder="1" applyAlignment="1" applyProtection="1">
      <alignment vertical="center" wrapText="1"/>
      <protection hidden="1"/>
    </xf>
    <xf numFmtId="0" fontId="41" fillId="0" borderId="0" xfId="0" applyFont="1" applyFill="1" applyAlignment="1" applyProtection="1">
      <alignment horizontal="right" vertical="center"/>
      <protection hidden="1"/>
    </xf>
    <xf numFmtId="0" fontId="41" fillId="0" borderId="45" xfId="0" applyFont="1" applyFill="1" applyBorder="1" applyAlignment="1" applyProtection="1">
      <alignment horizontal="right" vertical="center"/>
      <protection hidden="1"/>
    </xf>
    <xf numFmtId="0" fontId="21" fillId="0" borderId="46" xfId="0" applyFont="1" applyFill="1" applyBorder="1" applyAlignment="1" applyProtection="1">
      <alignment horizontal="center" vertical="center"/>
      <protection locked="0" hidden="1"/>
    </xf>
    <xf numFmtId="0" fontId="21" fillId="0" borderId="47" xfId="0" applyFont="1" applyFill="1" applyBorder="1" applyAlignment="1" applyProtection="1">
      <alignment horizontal="center" vertical="center"/>
      <protection locked="0" hidden="1"/>
    </xf>
    <xf numFmtId="0" fontId="21" fillId="0" borderId="48" xfId="0" applyFont="1" applyFill="1" applyBorder="1" applyAlignment="1" applyProtection="1">
      <alignment horizontal="center" vertical="center"/>
      <protection locked="0" hidden="1"/>
    </xf>
    <xf numFmtId="0" fontId="21" fillId="0" borderId="16" xfId="0" applyFont="1" applyFill="1" applyBorder="1" applyAlignment="1" applyProtection="1">
      <alignment horizontal="center" shrinkToFit="1"/>
      <protection hidden="1"/>
    </xf>
    <xf numFmtId="0" fontId="21" fillId="0" borderId="13" xfId="0" applyFont="1" applyFill="1" applyBorder="1" applyAlignment="1" applyProtection="1">
      <alignment horizontal="center" shrinkToFit="1"/>
      <protection hidden="1"/>
    </xf>
    <xf numFmtId="0" fontId="24" fillId="0" borderId="0" xfId="0" applyFont="1" applyFill="1" applyAlignment="1" applyProtection="1">
      <alignment horizontal="center"/>
      <protection hidden="1"/>
    </xf>
    <xf numFmtId="0" fontId="24" fillId="0" borderId="13" xfId="0" applyFont="1" applyFill="1" applyBorder="1" applyAlignment="1" applyProtection="1">
      <alignment horizontal="center"/>
      <protection hidden="1"/>
    </xf>
    <xf numFmtId="0" fontId="0" fillId="0" borderId="0" xfId="0" applyFill="1" applyAlignment="1" applyProtection="1">
      <alignment horizontal="center" vertical="center"/>
      <protection hidden="1"/>
    </xf>
    <xf numFmtId="0" fontId="21" fillId="0" borderId="14" xfId="0" applyFont="1" applyFill="1" applyBorder="1" applyAlignment="1" applyProtection="1">
      <alignment vertical="center"/>
      <protection hidden="1"/>
    </xf>
    <xf numFmtId="0" fontId="21" fillId="0" borderId="18" xfId="0" applyFont="1" applyFill="1" applyBorder="1" applyAlignment="1" applyProtection="1">
      <alignment vertical="center"/>
      <protection hidden="1"/>
    </xf>
    <xf numFmtId="0" fontId="0" fillId="0" borderId="0" xfId="0" applyFont="1" applyFill="1" applyAlignment="1" applyProtection="1">
      <alignment horizontal="center" vertical="center"/>
      <protection hidden="1"/>
    </xf>
    <xf numFmtId="49" fontId="21" fillId="0" borderId="12" xfId="0" applyNumberFormat="1" applyFont="1" applyFill="1" applyBorder="1" applyAlignment="1" applyProtection="1">
      <alignment horizontal="center" vertical="center" shrinkToFit="1"/>
      <protection locked="0" hidden="1"/>
    </xf>
    <xf numFmtId="0" fontId="21" fillId="24" borderId="20" xfId="0" applyFont="1" applyFill="1" applyBorder="1" applyAlignment="1">
      <alignment horizontal="center" vertical="center" shrinkToFit="1"/>
    </xf>
    <xf numFmtId="0" fontId="21" fillId="24" borderId="16" xfId="0" applyFont="1" applyFill="1" applyBorder="1" applyAlignment="1">
      <alignment horizontal="center" vertical="center" shrinkToFit="1"/>
    </xf>
    <xf numFmtId="0" fontId="21" fillId="24" borderId="17" xfId="0" applyFont="1" applyFill="1" applyBorder="1" applyAlignment="1">
      <alignment horizontal="center" vertical="center" shrinkToFit="1"/>
    </xf>
    <xf numFmtId="0" fontId="21" fillId="24" borderId="14" xfId="0" applyFont="1" applyFill="1" applyBorder="1" applyAlignment="1">
      <alignment horizontal="center" vertical="center" shrinkToFit="1"/>
    </xf>
    <xf numFmtId="0" fontId="21" fillId="24" borderId="13" xfId="0" applyFont="1" applyFill="1" applyBorder="1" applyAlignment="1">
      <alignment horizontal="center" vertical="center" shrinkToFit="1"/>
    </xf>
    <xf numFmtId="0" fontId="21" fillId="24" borderId="15" xfId="0" applyFont="1" applyFill="1" applyBorder="1" applyAlignment="1">
      <alignment horizontal="center" vertical="center" shrinkToFit="1"/>
    </xf>
    <xf numFmtId="0" fontId="22" fillId="0" borderId="10" xfId="0" applyFont="1" applyFill="1" applyBorder="1" applyProtection="1">
      <alignment vertical="center"/>
      <protection hidden="1"/>
    </xf>
    <xf numFmtId="0" fontId="22" fillId="0" borderId="0" xfId="0" applyFont="1" applyFill="1" applyBorder="1" applyProtection="1">
      <alignment vertical="center"/>
      <protection hidden="1"/>
    </xf>
    <xf numFmtId="0" fontId="22" fillId="0" borderId="11" xfId="0" applyFont="1" applyFill="1" applyBorder="1" applyProtection="1">
      <alignment vertical="center"/>
      <protection hidden="1"/>
    </xf>
    <xf numFmtId="0" fontId="22" fillId="0" borderId="14" xfId="0" applyFont="1" applyFill="1" applyBorder="1" applyProtection="1">
      <alignment vertical="center"/>
      <protection hidden="1"/>
    </xf>
    <xf numFmtId="0" fontId="22" fillId="0" borderId="13" xfId="0" applyFont="1" applyFill="1" applyBorder="1" applyProtection="1">
      <alignment vertical="center"/>
      <protection hidden="1"/>
    </xf>
    <xf numFmtId="0" fontId="22" fillId="0" borderId="15" xfId="0" applyFont="1" applyFill="1" applyBorder="1" applyProtection="1">
      <alignment vertical="center"/>
      <protection hidden="1"/>
    </xf>
    <xf numFmtId="0" fontId="21" fillId="24" borderId="12" xfId="0" applyFont="1" applyFill="1" applyBorder="1" applyAlignment="1">
      <alignment horizontal="center" vertical="center" shrinkToFit="1"/>
    </xf>
    <xf numFmtId="0" fontId="0" fillId="0" borderId="23" xfId="0" applyFill="1" applyBorder="1" applyAlignment="1" applyProtection="1">
      <alignment horizontal="center" vertical="center" wrapText="1"/>
      <protection hidden="1"/>
    </xf>
    <xf numFmtId="0" fontId="0" fillId="0" borderId="12" xfId="0" applyFill="1" applyBorder="1" applyAlignment="1" applyProtection="1">
      <alignment horizontal="center" vertical="center" wrapText="1"/>
      <protection hidden="1"/>
    </xf>
    <xf numFmtId="0" fontId="1" fillId="0" borderId="0" xfId="0" applyFont="1" applyFill="1" applyAlignment="1" applyProtection="1">
      <alignment horizontal="center" vertical="center"/>
      <protection hidden="1"/>
    </xf>
    <xf numFmtId="0" fontId="7" fillId="0" borderId="0" xfId="0" applyFont="1" applyFill="1" applyAlignment="1" applyProtection="1">
      <protection hidden="1"/>
    </xf>
    <xf numFmtId="0" fontId="7" fillId="0" borderId="13" xfId="0" applyFont="1" applyFill="1" applyBorder="1" applyAlignment="1" applyProtection="1">
      <protection hidden="1"/>
    </xf>
    <xf numFmtId="49" fontId="21" fillId="0" borderId="23" xfId="0" applyNumberFormat="1" applyFont="1" applyFill="1" applyBorder="1" applyAlignment="1" applyProtection="1">
      <alignment horizontal="center" vertical="center"/>
      <protection hidden="1"/>
    </xf>
    <xf numFmtId="0" fontId="7" fillId="0" borderId="0" xfId="0" applyFont="1" applyFill="1" applyAlignment="1" applyProtection="1">
      <alignment horizontal="left" shrinkToFit="1"/>
      <protection locked="0" hidden="1"/>
    </xf>
    <xf numFmtId="0" fontId="7" fillId="0" borderId="13" xfId="0" applyFont="1" applyFill="1" applyBorder="1" applyAlignment="1" applyProtection="1">
      <alignment horizontal="left" shrinkToFit="1"/>
      <protection locked="0" hidden="1"/>
    </xf>
    <xf numFmtId="0" fontId="7" fillId="0" borderId="0" xfId="0" applyFont="1" applyFill="1" applyAlignment="1" applyProtection="1">
      <alignment horizontal="left"/>
      <protection locked="0" hidden="1"/>
    </xf>
    <xf numFmtId="0" fontId="7" fillId="0" borderId="13" xfId="0" applyFont="1" applyFill="1" applyBorder="1" applyAlignment="1" applyProtection="1">
      <alignment horizontal="left"/>
      <protection locked="0" hidden="1"/>
    </xf>
    <xf numFmtId="0" fontId="0" fillId="0" borderId="0" xfId="0" applyFont="1" applyFill="1" applyAlignment="1" applyProtection="1">
      <alignment horizontal="center" vertical="center"/>
      <protection locked="0" hidden="1"/>
    </xf>
    <xf numFmtId="0" fontId="7" fillId="0" borderId="0" xfId="0" applyFont="1" applyFill="1" applyAlignment="1" applyProtection="1">
      <alignment horizontal="center"/>
      <protection hidden="1"/>
    </xf>
    <xf numFmtId="0" fontId="7" fillId="0" borderId="13" xfId="0" applyFont="1" applyFill="1" applyBorder="1" applyAlignment="1" applyProtection="1">
      <alignment horizontal="center"/>
      <protection hidden="1"/>
    </xf>
    <xf numFmtId="0" fontId="21" fillId="0" borderId="0" xfId="0" applyFont="1" applyFill="1" applyAlignment="1" applyProtection="1">
      <alignment horizontal="center" vertical="center"/>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2" xfId="44" xr:uid="{19A2C983-6EBB-4D95-8956-1EB10246D924}"/>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E5557EDD-4534-4963-BB9B-6ACF97C56661}"/>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T1028"/>
  <sheetViews>
    <sheetView tabSelected="1" zoomScale="89" zoomScaleNormal="89" workbookViewId="0">
      <selection activeCell="AL5" sqref="AL5:AW6"/>
    </sheetView>
  </sheetViews>
  <sheetFormatPr defaultColWidth="0" defaultRowHeight="13.5" zeroHeight="1" x14ac:dyDescent="0.15"/>
  <cols>
    <col min="1" max="4" width="1.625" style="1" customWidth="1"/>
    <col min="5" max="89" width="1.25" style="1" customWidth="1"/>
    <col min="90" max="93" width="5.625" style="1" customWidth="1"/>
    <col min="94" max="95" width="5.625" style="20" hidden="1" customWidth="1"/>
    <col min="96" max="96" width="16.25" style="20" hidden="1" customWidth="1"/>
    <col min="97" max="101" width="9.875" style="20" hidden="1" customWidth="1"/>
    <col min="102" max="106" width="5.625" style="20" hidden="1" customWidth="1"/>
    <col min="107" max="107" width="11.5" style="20" hidden="1" customWidth="1"/>
    <col min="108" max="108" width="7.25" style="20" hidden="1" customWidth="1"/>
    <col min="109" max="109" width="11.875" style="20" hidden="1" customWidth="1"/>
    <col min="110" max="110" width="5.625" style="20" hidden="1" customWidth="1"/>
    <col min="111" max="111" width="9.125" style="20" hidden="1" customWidth="1"/>
    <col min="112" max="118" width="5.625" style="20" hidden="1" customWidth="1"/>
    <col min="119" max="119" width="6.875" style="20" hidden="1" customWidth="1"/>
    <col min="120" max="120" width="14.75" style="20" hidden="1" customWidth="1"/>
    <col min="121" max="123" width="5.625" style="20" hidden="1" customWidth="1"/>
    <col min="124" max="128" width="9" style="20" hidden="1" customWidth="1"/>
    <col min="129" max="129" width="26" style="20" hidden="1" customWidth="1"/>
    <col min="130" max="130" width="9" style="20" hidden="1" customWidth="1"/>
    <col min="131" max="131" width="9" style="5" hidden="1" customWidth="1"/>
    <col min="132" max="16384" width="9" style="1" hidden="1"/>
  </cols>
  <sheetData>
    <row r="1" spans="1:131" s="17" customFormat="1" ht="19.5" customHeight="1" thickBot="1" x14ac:dyDescent="0.2">
      <c r="E1" s="416" t="s">
        <v>333</v>
      </c>
      <c r="F1" s="416"/>
      <c r="G1" s="416"/>
      <c r="H1" s="416"/>
      <c r="I1" s="416"/>
      <c r="J1" s="416"/>
      <c r="K1" s="416"/>
      <c r="L1" s="416"/>
      <c r="M1" s="417"/>
      <c r="N1" s="418"/>
      <c r="O1" s="419"/>
      <c r="P1" s="419"/>
      <c r="Q1" s="419"/>
      <c r="R1" s="419"/>
      <c r="S1" s="419"/>
      <c r="T1" s="419"/>
      <c r="U1" s="419"/>
      <c r="V1" s="420"/>
      <c r="W1" s="18"/>
      <c r="X1" s="416" t="s">
        <v>165</v>
      </c>
      <c r="Y1" s="416"/>
      <c r="Z1" s="416"/>
      <c r="AA1" s="416"/>
      <c r="AB1" s="416"/>
      <c r="AC1" s="416"/>
      <c r="AD1" s="416"/>
      <c r="AE1" s="416"/>
      <c r="AF1" s="416"/>
      <c r="AG1" s="416"/>
      <c r="AH1" s="416"/>
      <c r="AI1" s="416"/>
      <c r="AJ1" s="417"/>
      <c r="AK1" s="418"/>
      <c r="AL1" s="419"/>
      <c r="AM1" s="419"/>
      <c r="AN1" s="419"/>
      <c r="AO1" s="419"/>
      <c r="AP1" s="419"/>
      <c r="AQ1" s="419"/>
      <c r="AR1" s="419"/>
      <c r="AS1" s="420"/>
      <c r="AT1" s="18"/>
      <c r="AU1" s="416" t="s">
        <v>329</v>
      </c>
      <c r="AV1" s="416"/>
      <c r="AW1" s="416"/>
      <c r="AX1" s="416"/>
      <c r="AY1" s="416"/>
      <c r="AZ1" s="416"/>
      <c r="BA1" s="416"/>
      <c r="BB1" s="416"/>
      <c r="BC1" s="417"/>
      <c r="BD1" s="418"/>
      <c r="BE1" s="419"/>
      <c r="BF1" s="419"/>
      <c r="BG1" s="419"/>
      <c r="BH1" s="419"/>
      <c r="BI1" s="419"/>
      <c r="BJ1" s="419"/>
      <c r="BK1" s="419"/>
      <c r="BL1" s="420"/>
      <c r="BM1" s="18"/>
      <c r="BN1" s="416" t="s">
        <v>2</v>
      </c>
      <c r="BO1" s="416"/>
      <c r="BP1" s="416"/>
      <c r="BQ1" s="416"/>
      <c r="BR1" s="416"/>
      <c r="BS1" s="416"/>
      <c r="BT1" s="416"/>
      <c r="BU1" s="416"/>
      <c r="BV1" s="416"/>
      <c r="BW1" s="416"/>
      <c r="BX1" s="416"/>
      <c r="BY1" s="416"/>
      <c r="BZ1" s="417"/>
      <c r="CA1" s="418"/>
      <c r="CB1" s="419"/>
      <c r="CC1" s="419"/>
      <c r="CD1" s="419"/>
      <c r="CE1" s="419"/>
      <c r="CF1" s="419"/>
      <c r="CG1" s="419"/>
      <c r="CH1" s="419"/>
      <c r="CI1" s="420"/>
      <c r="CJ1" s="19"/>
      <c r="CK1" s="19"/>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s="17" customFormat="1" ht="8.1" customHeight="1" x14ac:dyDescent="0.15">
      <c r="A2" s="8"/>
      <c r="B2" s="8"/>
      <c r="C2" s="8"/>
      <c r="D2" s="8"/>
      <c r="E2" s="9"/>
      <c r="F2" s="9"/>
      <c r="G2" s="9"/>
      <c r="H2" s="9"/>
      <c r="I2" s="9"/>
      <c r="J2" s="9"/>
      <c r="K2" s="9"/>
      <c r="L2" s="9"/>
      <c r="M2" s="9"/>
      <c r="N2" s="10"/>
      <c r="O2" s="10"/>
      <c r="P2" s="10"/>
      <c r="Q2" s="10"/>
      <c r="R2" s="10"/>
      <c r="S2" s="10"/>
      <c r="T2" s="10"/>
      <c r="U2" s="10"/>
      <c r="V2" s="10"/>
      <c r="W2" s="11"/>
      <c r="X2" s="12"/>
      <c r="Y2" s="12"/>
      <c r="Z2" s="12"/>
      <c r="AA2" s="12"/>
      <c r="AB2" s="12"/>
      <c r="AC2" s="12"/>
      <c r="AD2" s="12"/>
      <c r="AE2" s="12"/>
      <c r="AF2" s="12"/>
      <c r="AG2" s="12"/>
      <c r="AH2" s="12"/>
      <c r="AI2" s="12"/>
      <c r="AJ2" s="12"/>
      <c r="AK2" s="10"/>
      <c r="AL2" s="10"/>
      <c r="AM2" s="10"/>
      <c r="AN2" s="10"/>
      <c r="AO2" s="10"/>
      <c r="AP2" s="10"/>
      <c r="AQ2" s="10"/>
      <c r="AR2" s="10"/>
      <c r="AS2" s="10"/>
      <c r="AT2" s="11"/>
      <c r="AU2" s="9"/>
      <c r="AV2" s="9"/>
      <c r="AW2" s="9"/>
      <c r="AX2" s="9"/>
      <c r="AY2" s="9"/>
      <c r="AZ2" s="9"/>
      <c r="BA2" s="9"/>
      <c r="BB2" s="9"/>
      <c r="BC2" s="9"/>
      <c r="BD2" s="10"/>
      <c r="BE2" s="10"/>
      <c r="BF2" s="10"/>
      <c r="BG2" s="10"/>
      <c r="BH2" s="10"/>
      <c r="BI2" s="10"/>
      <c r="BJ2" s="10"/>
      <c r="BK2" s="10"/>
      <c r="BL2" s="10"/>
      <c r="BM2" s="11"/>
      <c r="BN2" s="12"/>
      <c r="BO2" s="12"/>
      <c r="BP2" s="12"/>
      <c r="BQ2" s="12"/>
      <c r="BR2" s="12"/>
      <c r="BS2" s="12"/>
      <c r="BT2" s="12"/>
      <c r="BU2" s="12"/>
      <c r="BV2" s="12"/>
      <c r="BW2" s="12"/>
      <c r="BX2" s="12"/>
      <c r="BY2" s="12"/>
      <c r="BZ2" s="12"/>
      <c r="CA2" s="10"/>
      <c r="CB2" s="10"/>
      <c r="CC2" s="10"/>
      <c r="CD2" s="10"/>
      <c r="CE2" s="10"/>
      <c r="CF2" s="10"/>
      <c r="CG2" s="10"/>
      <c r="CH2" s="10"/>
      <c r="CI2" s="10"/>
      <c r="CJ2" s="11"/>
      <c r="CK2" s="11"/>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s="17" customFormat="1" ht="8.1" customHeight="1" x14ac:dyDescent="0.15">
      <c r="E3" s="425" t="s">
        <v>167</v>
      </c>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c r="BD3" s="445"/>
      <c r="BE3" s="445"/>
      <c r="BF3" s="445"/>
      <c r="BG3" s="445"/>
      <c r="BH3" s="445"/>
      <c r="BI3" s="445"/>
      <c r="BJ3" s="445"/>
      <c r="BK3" s="445"/>
      <c r="BL3" s="445"/>
      <c r="BM3" s="445"/>
      <c r="BN3" s="445"/>
      <c r="BO3" s="445"/>
      <c r="BP3" s="445"/>
      <c r="BQ3" s="445"/>
      <c r="BR3" s="445"/>
      <c r="BS3" s="445"/>
      <c r="BT3" s="445"/>
      <c r="BU3" s="445"/>
      <c r="BV3" s="445"/>
      <c r="BW3" s="445"/>
      <c r="BX3" s="445"/>
      <c r="BY3" s="445"/>
      <c r="BZ3" s="445"/>
      <c r="CA3" s="445"/>
      <c r="CB3" s="445"/>
      <c r="CC3" s="445"/>
      <c r="CD3" s="445"/>
      <c r="CE3" s="445"/>
      <c r="CF3" s="445"/>
      <c r="CG3" s="445"/>
      <c r="CH3" s="445"/>
      <c r="CI3" s="445"/>
      <c r="CJ3" s="445"/>
      <c r="CK3" s="445"/>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7" customFormat="1" ht="8.1" customHeight="1" x14ac:dyDescent="0.1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c r="BD4" s="445"/>
      <c r="BE4" s="445"/>
      <c r="BF4" s="445"/>
      <c r="BG4" s="445"/>
      <c r="BH4" s="445"/>
      <c r="BI4" s="445"/>
      <c r="BJ4" s="445"/>
      <c r="BK4" s="445"/>
      <c r="BL4" s="445"/>
      <c r="BM4" s="445"/>
      <c r="BN4" s="445"/>
      <c r="BO4" s="445"/>
      <c r="BP4" s="445"/>
      <c r="BQ4" s="445"/>
      <c r="BR4" s="445"/>
      <c r="BS4" s="445"/>
      <c r="BT4" s="445"/>
      <c r="BU4" s="445"/>
      <c r="BV4" s="445"/>
      <c r="BW4" s="445"/>
      <c r="BX4" s="445"/>
      <c r="BY4" s="445"/>
      <c r="BZ4" s="445"/>
      <c r="CA4" s="445"/>
      <c r="CB4" s="445"/>
      <c r="CC4" s="445"/>
      <c r="CD4" s="445"/>
      <c r="CE4" s="445"/>
      <c r="CF4" s="445"/>
      <c r="CG4" s="445"/>
      <c r="CH4" s="445"/>
      <c r="CI4" s="445"/>
      <c r="CJ4" s="445"/>
      <c r="CK4" s="445"/>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row>
    <row r="5" spans="1:131" s="17" customFormat="1" ht="8.1" customHeight="1" x14ac:dyDescent="0.15">
      <c r="E5" s="21"/>
      <c r="F5" s="22"/>
      <c r="G5" s="22"/>
      <c r="H5" s="22"/>
      <c r="I5" s="22"/>
      <c r="J5" s="22"/>
      <c r="K5" s="22"/>
      <c r="L5" s="22"/>
      <c r="M5" s="22"/>
      <c r="N5" s="22"/>
      <c r="O5" s="22"/>
      <c r="P5" s="22"/>
      <c r="Q5" s="22"/>
      <c r="R5" s="22"/>
      <c r="S5" s="22"/>
      <c r="T5" s="23"/>
      <c r="U5" s="23"/>
      <c r="V5" s="23"/>
      <c r="W5" s="23"/>
      <c r="X5" s="23"/>
      <c r="Y5" s="23"/>
      <c r="Z5" s="23"/>
      <c r="AA5" s="428" t="s">
        <v>168</v>
      </c>
      <c r="AB5" s="428"/>
      <c r="AC5" s="428"/>
      <c r="AD5" s="428"/>
      <c r="AE5" s="428"/>
      <c r="AF5" s="428"/>
      <c r="AG5" s="428"/>
      <c r="AH5" s="428"/>
      <c r="AI5" s="428"/>
      <c r="AJ5" s="428"/>
      <c r="AK5" s="428"/>
      <c r="AL5" s="453"/>
      <c r="AM5" s="453"/>
      <c r="AN5" s="453"/>
      <c r="AO5" s="453"/>
      <c r="AP5" s="453"/>
      <c r="AQ5" s="453"/>
      <c r="AR5" s="453"/>
      <c r="AS5" s="453"/>
      <c r="AT5" s="453"/>
      <c r="AU5" s="453"/>
      <c r="AV5" s="453"/>
      <c r="AW5" s="453"/>
      <c r="AX5" s="428" t="s">
        <v>0</v>
      </c>
      <c r="AY5" s="428"/>
      <c r="AZ5" s="428"/>
      <c r="BA5" s="428"/>
      <c r="BB5" s="428"/>
      <c r="BC5" s="428"/>
      <c r="BD5" s="428"/>
      <c r="BE5" s="428"/>
      <c r="BF5" s="428"/>
      <c r="BG5" s="428" t="str">
        <f>IF(OR(AL5="認定番号",AL5=""),"?",VLOOKUP(AL5,DC28:DN34,2,FALSE))</f>
        <v>?</v>
      </c>
      <c r="BH5" s="428"/>
      <c r="BI5" s="428"/>
      <c r="BJ5" s="428"/>
      <c r="BK5" s="428"/>
      <c r="BL5" s="428"/>
      <c r="BM5" s="428"/>
      <c r="BN5" s="428"/>
      <c r="BO5" s="428"/>
      <c r="BP5" s="428"/>
      <c r="BQ5" s="428"/>
      <c r="BR5" s="428"/>
      <c r="BS5" s="428"/>
      <c r="BT5" s="428" t="s">
        <v>169</v>
      </c>
      <c r="BU5" s="428"/>
      <c r="BV5" s="428"/>
      <c r="BW5" s="22"/>
      <c r="BX5" s="22"/>
      <c r="BY5" s="22"/>
      <c r="BZ5" s="22"/>
      <c r="CA5" s="22"/>
      <c r="CB5" s="22"/>
      <c r="CC5" s="22"/>
      <c r="CD5" s="22"/>
      <c r="CE5" s="22"/>
      <c r="CF5" s="22"/>
      <c r="CG5" s="22"/>
      <c r="CH5" s="22"/>
      <c r="CI5" s="22"/>
      <c r="CJ5" s="22"/>
      <c r="CK5" s="22"/>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row>
    <row r="6" spans="1:131" s="17" customFormat="1" ht="8.1" customHeight="1" x14ac:dyDescent="0.15">
      <c r="E6" s="22"/>
      <c r="F6" s="22"/>
      <c r="G6" s="22"/>
      <c r="H6" s="22"/>
      <c r="I6" s="22"/>
      <c r="J6" s="22"/>
      <c r="K6" s="22"/>
      <c r="L6" s="22"/>
      <c r="M6" s="22"/>
      <c r="N6" s="22"/>
      <c r="O6" s="22"/>
      <c r="P6" s="22"/>
      <c r="Q6" s="22"/>
      <c r="R6" s="23"/>
      <c r="S6" s="23"/>
      <c r="T6" s="23"/>
      <c r="U6" s="23"/>
      <c r="V6" s="23"/>
      <c r="W6" s="23"/>
      <c r="X6" s="23"/>
      <c r="Y6" s="23"/>
      <c r="Z6" s="23"/>
      <c r="AA6" s="428"/>
      <c r="AB6" s="428"/>
      <c r="AC6" s="428"/>
      <c r="AD6" s="428"/>
      <c r="AE6" s="428"/>
      <c r="AF6" s="428"/>
      <c r="AG6" s="428"/>
      <c r="AH6" s="428"/>
      <c r="AI6" s="428"/>
      <c r="AJ6" s="428"/>
      <c r="AK6" s="428"/>
      <c r="AL6" s="453"/>
      <c r="AM6" s="453"/>
      <c r="AN6" s="453"/>
      <c r="AO6" s="453"/>
      <c r="AP6" s="453"/>
      <c r="AQ6" s="453"/>
      <c r="AR6" s="453"/>
      <c r="AS6" s="453"/>
      <c r="AT6" s="453"/>
      <c r="AU6" s="453"/>
      <c r="AV6" s="453"/>
      <c r="AW6" s="453"/>
      <c r="AX6" s="428"/>
      <c r="AY6" s="428"/>
      <c r="AZ6" s="428"/>
      <c r="BA6" s="428"/>
      <c r="BB6" s="428"/>
      <c r="BC6" s="428"/>
      <c r="BD6" s="428"/>
      <c r="BE6" s="428"/>
      <c r="BF6" s="428"/>
      <c r="BG6" s="428"/>
      <c r="BH6" s="428"/>
      <c r="BI6" s="428"/>
      <c r="BJ6" s="428"/>
      <c r="BK6" s="428"/>
      <c r="BL6" s="428"/>
      <c r="BM6" s="428"/>
      <c r="BN6" s="428"/>
      <c r="BO6" s="428"/>
      <c r="BP6" s="428"/>
      <c r="BQ6" s="428"/>
      <c r="BR6" s="428"/>
      <c r="BS6" s="428"/>
      <c r="BT6" s="428"/>
      <c r="BU6" s="428"/>
      <c r="BV6" s="428"/>
      <c r="BW6" s="22"/>
      <c r="BX6" s="22"/>
      <c r="BY6" s="22"/>
      <c r="BZ6" s="22"/>
      <c r="CA6" s="22"/>
      <c r="CB6" s="22"/>
      <c r="CC6" s="22"/>
      <c r="CD6" s="22"/>
      <c r="CE6" s="22"/>
      <c r="CF6" s="22"/>
      <c r="CG6" s="22"/>
      <c r="CH6" s="22"/>
      <c r="CI6" s="22"/>
      <c r="CJ6" s="22"/>
      <c r="CK6" s="22"/>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row>
    <row r="7" spans="1:131" s="17" customFormat="1" ht="8.1" customHeight="1" x14ac:dyDescent="0.15">
      <c r="E7" s="22"/>
      <c r="F7" s="446" t="s">
        <v>330</v>
      </c>
      <c r="G7" s="446"/>
      <c r="H7" s="446"/>
      <c r="I7" s="446"/>
      <c r="J7" s="446"/>
      <c r="K7" s="446"/>
      <c r="L7" s="446"/>
      <c r="M7" s="446"/>
      <c r="N7" s="446"/>
      <c r="O7" s="446"/>
      <c r="P7" s="446"/>
      <c r="Q7" s="423" t="s">
        <v>170</v>
      </c>
      <c r="R7" s="449"/>
      <c r="S7" s="449"/>
      <c r="T7" s="449"/>
      <c r="U7" s="449"/>
      <c r="V7" s="449"/>
      <c r="W7" s="449"/>
      <c r="X7" s="449"/>
      <c r="Y7" s="449"/>
      <c r="Z7" s="449"/>
      <c r="AA7" s="449"/>
      <c r="AB7" s="449"/>
      <c r="AC7" s="449"/>
      <c r="AD7" s="449"/>
      <c r="AE7" s="449"/>
      <c r="AF7" s="449"/>
      <c r="AG7" s="449"/>
      <c r="AH7" s="449"/>
      <c r="AI7" s="449"/>
      <c r="AJ7" s="449"/>
      <c r="AK7" s="449"/>
      <c r="AL7" s="449"/>
      <c r="AM7" s="449"/>
      <c r="AN7" s="449"/>
      <c r="AO7" s="22"/>
      <c r="AP7" s="22"/>
      <c r="AQ7" s="334" t="s">
        <v>27</v>
      </c>
      <c r="AR7" s="334"/>
      <c r="AS7" s="334"/>
      <c r="AT7" s="334"/>
      <c r="AU7" s="334"/>
      <c r="AV7" s="334"/>
      <c r="AW7" s="334"/>
      <c r="AX7" s="334"/>
      <c r="AY7" s="334"/>
      <c r="AZ7" s="425" t="s">
        <v>171</v>
      </c>
      <c r="BA7" s="365"/>
      <c r="BB7" s="365"/>
      <c r="BC7" s="365"/>
      <c r="BD7" s="365"/>
      <c r="BE7" s="365"/>
      <c r="BF7" s="365"/>
      <c r="BG7" s="365"/>
      <c r="BH7" s="365"/>
      <c r="BI7" s="365"/>
      <c r="BJ7" s="365"/>
      <c r="BK7" s="365"/>
      <c r="BL7" s="24"/>
      <c r="BM7" s="24"/>
      <c r="BN7" s="24"/>
      <c r="BO7" s="25"/>
      <c r="BP7" s="24"/>
      <c r="BQ7" s="24"/>
      <c r="BR7" s="24"/>
      <c r="BS7" s="24"/>
      <c r="BT7" s="456" t="s">
        <v>339</v>
      </c>
      <c r="BU7" s="456"/>
      <c r="BV7" s="456"/>
      <c r="BW7" s="456"/>
      <c r="BX7" s="456"/>
      <c r="BY7" s="456"/>
      <c r="BZ7" s="456"/>
      <c r="CA7" s="456"/>
      <c r="CB7" s="456"/>
      <c r="CC7" s="456"/>
      <c r="CD7" s="456"/>
      <c r="CE7" s="456"/>
      <c r="CF7" s="456"/>
      <c r="CG7" s="456"/>
      <c r="CH7" s="456"/>
      <c r="CI7" s="456"/>
      <c r="CJ7" s="456"/>
      <c r="CK7" s="456"/>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row>
    <row r="8" spans="1:131" s="17" customFormat="1" ht="8.1" customHeight="1" x14ac:dyDescent="0.15">
      <c r="E8" s="22"/>
      <c r="F8" s="447"/>
      <c r="G8" s="447"/>
      <c r="H8" s="447"/>
      <c r="I8" s="447"/>
      <c r="J8" s="447"/>
      <c r="K8" s="447"/>
      <c r="L8" s="447"/>
      <c r="M8" s="447"/>
      <c r="N8" s="447"/>
      <c r="O8" s="447"/>
      <c r="P8" s="447"/>
      <c r="Q8" s="424"/>
      <c r="R8" s="450"/>
      <c r="S8" s="450"/>
      <c r="T8" s="450"/>
      <c r="U8" s="450"/>
      <c r="V8" s="450"/>
      <c r="W8" s="450"/>
      <c r="X8" s="450"/>
      <c r="Y8" s="450"/>
      <c r="Z8" s="450"/>
      <c r="AA8" s="450"/>
      <c r="AB8" s="450"/>
      <c r="AC8" s="450"/>
      <c r="AD8" s="450"/>
      <c r="AE8" s="450"/>
      <c r="AF8" s="450"/>
      <c r="AG8" s="450"/>
      <c r="AH8" s="450"/>
      <c r="AI8" s="450"/>
      <c r="AJ8" s="450"/>
      <c r="AK8" s="450"/>
      <c r="AL8" s="450"/>
      <c r="AM8" s="450"/>
      <c r="AN8" s="450"/>
      <c r="AO8" s="22"/>
      <c r="AP8" s="22"/>
      <c r="AQ8" s="264"/>
      <c r="AR8" s="264"/>
      <c r="AS8" s="264"/>
      <c r="AT8" s="264"/>
      <c r="AU8" s="264"/>
      <c r="AV8" s="264"/>
      <c r="AW8" s="264"/>
      <c r="AX8" s="264"/>
      <c r="AY8" s="264"/>
      <c r="AZ8" s="349"/>
      <c r="BA8" s="267"/>
      <c r="BB8" s="267"/>
      <c r="BC8" s="267"/>
      <c r="BD8" s="267"/>
      <c r="BE8" s="267"/>
      <c r="BF8" s="267"/>
      <c r="BG8" s="267"/>
      <c r="BH8" s="267"/>
      <c r="BI8" s="267"/>
      <c r="BJ8" s="267"/>
      <c r="BK8" s="267"/>
      <c r="BL8" s="24"/>
      <c r="BM8" s="24"/>
      <c r="BN8" s="24"/>
      <c r="BO8" s="25"/>
      <c r="BP8" s="24"/>
      <c r="BQ8" s="24"/>
      <c r="BR8" s="24"/>
      <c r="BS8" s="24"/>
      <c r="BT8" s="456"/>
      <c r="BU8" s="456"/>
      <c r="BV8" s="456"/>
      <c r="BW8" s="456"/>
      <c r="BX8" s="456"/>
      <c r="BY8" s="456"/>
      <c r="BZ8" s="456"/>
      <c r="CA8" s="456"/>
      <c r="CB8" s="456"/>
      <c r="CC8" s="456"/>
      <c r="CD8" s="456"/>
      <c r="CE8" s="456"/>
      <c r="CF8" s="456"/>
      <c r="CG8" s="456"/>
      <c r="CH8" s="456"/>
      <c r="CI8" s="456"/>
      <c r="CJ8" s="456"/>
      <c r="CK8" s="456"/>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row>
    <row r="9" spans="1:131" s="17" customFormat="1" ht="8.1" customHeight="1" x14ac:dyDescent="0.15">
      <c r="E9" s="22"/>
      <c r="F9" s="26"/>
      <c r="G9" s="26"/>
      <c r="H9" s="26"/>
      <c r="I9" s="26"/>
      <c r="J9" s="26"/>
      <c r="K9" s="26"/>
      <c r="L9" s="26"/>
      <c r="M9" s="26"/>
      <c r="N9" s="26"/>
      <c r="O9" s="26"/>
      <c r="P9" s="27"/>
      <c r="Q9" s="28"/>
      <c r="R9" s="28"/>
      <c r="S9" s="28"/>
      <c r="T9" s="28"/>
      <c r="U9" s="28"/>
      <c r="V9" s="28"/>
      <c r="W9" s="28"/>
      <c r="X9" s="28"/>
      <c r="Y9" s="28"/>
      <c r="Z9" s="28"/>
      <c r="AA9" s="28"/>
      <c r="AB9" s="28"/>
      <c r="AC9" s="28"/>
      <c r="AD9" s="28"/>
      <c r="AE9" s="28"/>
      <c r="AF9" s="28"/>
      <c r="AG9" s="28"/>
      <c r="AH9" s="28"/>
      <c r="AI9" s="28"/>
      <c r="AJ9" s="28"/>
      <c r="AK9" s="28"/>
      <c r="AL9" s="28"/>
      <c r="AM9" s="28"/>
      <c r="AN9" s="28"/>
      <c r="AO9" s="22"/>
      <c r="AP9" s="22"/>
      <c r="AQ9" s="29"/>
      <c r="AR9" s="29"/>
      <c r="AS9" s="29"/>
      <c r="AT9" s="29"/>
      <c r="AU9" s="29"/>
      <c r="AV9" s="29"/>
      <c r="AW9" s="29"/>
      <c r="AX9" s="29"/>
      <c r="AY9" s="29"/>
      <c r="AZ9" s="30"/>
      <c r="BA9" s="29"/>
      <c r="BB9" s="29"/>
      <c r="BC9" s="29"/>
      <c r="BD9" s="29"/>
      <c r="BE9" s="29"/>
      <c r="BF9" s="29"/>
      <c r="BG9" s="29"/>
      <c r="BH9" s="29"/>
      <c r="BI9" s="29"/>
      <c r="BJ9" s="29"/>
      <c r="BK9" s="29"/>
      <c r="BL9" s="29"/>
      <c r="BM9" s="29"/>
      <c r="BN9" s="29"/>
      <c r="BO9" s="29"/>
      <c r="BP9" s="29"/>
      <c r="BQ9" s="29"/>
      <c r="BR9" s="29"/>
      <c r="BS9" s="29"/>
      <c r="BT9" s="31"/>
      <c r="BU9" s="31"/>
      <c r="BV9" s="31"/>
      <c r="BW9" s="22"/>
      <c r="BX9" s="18"/>
      <c r="BY9" s="18"/>
      <c r="BZ9" s="18"/>
      <c r="CA9" s="18"/>
      <c r="CB9" s="18"/>
      <c r="CC9" s="18"/>
      <c r="CD9" s="18"/>
      <c r="CE9" s="18"/>
      <c r="CF9" s="18"/>
      <c r="CG9" s="18"/>
      <c r="CH9" s="18"/>
      <c r="CI9" s="18"/>
      <c r="CJ9" s="18"/>
      <c r="CK9" s="18"/>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row>
    <row r="10" spans="1:131" s="17" customFormat="1" ht="8.1" customHeight="1" x14ac:dyDescent="0.15">
      <c r="E10" s="22"/>
      <c r="F10" s="446" t="s">
        <v>331</v>
      </c>
      <c r="G10" s="446"/>
      <c r="H10" s="446"/>
      <c r="I10" s="446"/>
      <c r="J10" s="446"/>
      <c r="K10" s="446"/>
      <c r="L10" s="446"/>
      <c r="M10" s="446"/>
      <c r="N10" s="446"/>
      <c r="O10" s="446"/>
      <c r="P10" s="423"/>
      <c r="Q10" s="423" t="s">
        <v>170</v>
      </c>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22"/>
      <c r="AP10" s="22"/>
      <c r="AQ10" s="334" t="s">
        <v>172</v>
      </c>
      <c r="AR10" s="334"/>
      <c r="AS10" s="334"/>
      <c r="AT10" s="334"/>
      <c r="AU10" s="334"/>
      <c r="AV10" s="334"/>
      <c r="AW10" s="334"/>
      <c r="AX10" s="334" t="s">
        <v>171</v>
      </c>
      <c r="AY10" s="365"/>
      <c r="AZ10" s="365"/>
      <c r="BA10" s="365"/>
      <c r="BB10" s="365"/>
      <c r="BC10" s="365"/>
      <c r="BD10" s="334" t="s">
        <v>173</v>
      </c>
      <c r="BE10" s="334"/>
      <c r="BF10" s="24"/>
      <c r="BG10" s="24"/>
      <c r="BH10" s="24"/>
      <c r="BI10" s="334" t="s">
        <v>174</v>
      </c>
      <c r="BJ10" s="334"/>
      <c r="BK10" s="334"/>
      <c r="BL10" s="334"/>
      <c r="BM10" s="334"/>
      <c r="BN10" s="334"/>
      <c r="BO10" s="334"/>
      <c r="BP10" s="334" t="s">
        <v>171</v>
      </c>
      <c r="BQ10" s="365"/>
      <c r="BR10" s="365"/>
      <c r="BS10" s="365"/>
      <c r="BT10" s="365"/>
      <c r="BU10" s="365"/>
      <c r="BV10" s="24"/>
      <c r="BW10" s="24"/>
      <c r="BX10" s="334" t="s">
        <v>42</v>
      </c>
      <c r="BY10" s="334"/>
      <c r="BZ10" s="334"/>
      <c r="CA10" s="334"/>
      <c r="CB10" s="334"/>
      <c r="CC10" s="334"/>
      <c r="CD10" s="334"/>
      <c r="CE10" s="334" t="s">
        <v>171</v>
      </c>
      <c r="CF10" s="365"/>
      <c r="CG10" s="365"/>
      <c r="CH10" s="365"/>
      <c r="CI10" s="365"/>
      <c r="CJ10" s="365"/>
      <c r="CK10" s="18"/>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row>
    <row r="11" spans="1:131" s="17" customFormat="1" ht="8.1" customHeight="1" x14ac:dyDescent="0.15">
      <c r="E11" s="22"/>
      <c r="F11" s="447"/>
      <c r="G11" s="447"/>
      <c r="H11" s="447"/>
      <c r="I11" s="447"/>
      <c r="J11" s="447"/>
      <c r="K11" s="447"/>
      <c r="L11" s="447"/>
      <c r="M11" s="447"/>
      <c r="N11" s="447"/>
      <c r="O11" s="447"/>
      <c r="P11" s="424"/>
      <c r="Q11" s="424"/>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22"/>
      <c r="AP11" s="22"/>
      <c r="AQ11" s="264"/>
      <c r="AR11" s="264"/>
      <c r="AS11" s="264"/>
      <c r="AT11" s="264"/>
      <c r="AU11" s="264"/>
      <c r="AV11" s="264"/>
      <c r="AW11" s="264"/>
      <c r="AX11" s="264"/>
      <c r="AY11" s="267"/>
      <c r="AZ11" s="267"/>
      <c r="BA11" s="267"/>
      <c r="BB11" s="267"/>
      <c r="BC11" s="267"/>
      <c r="BD11" s="264"/>
      <c r="BE11" s="264"/>
      <c r="BF11" s="32"/>
      <c r="BG11" s="24"/>
      <c r="BH11" s="24"/>
      <c r="BI11" s="264"/>
      <c r="BJ11" s="264"/>
      <c r="BK11" s="264"/>
      <c r="BL11" s="264"/>
      <c r="BM11" s="264"/>
      <c r="BN11" s="264"/>
      <c r="BO11" s="264"/>
      <c r="BP11" s="264"/>
      <c r="BQ11" s="267"/>
      <c r="BR11" s="267"/>
      <c r="BS11" s="267"/>
      <c r="BT11" s="267"/>
      <c r="BU11" s="267"/>
      <c r="BV11" s="24"/>
      <c r="BW11" s="24"/>
      <c r="BX11" s="264"/>
      <c r="BY11" s="264"/>
      <c r="BZ11" s="264"/>
      <c r="CA11" s="264"/>
      <c r="CB11" s="264"/>
      <c r="CC11" s="264"/>
      <c r="CD11" s="264"/>
      <c r="CE11" s="264"/>
      <c r="CF11" s="267"/>
      <c r="CG11" s="267"/>
      <c r="CH11" s="267"/>
      <c r="CI11" s="267"/>
      <c r="CJ11" s="267"/>
      <c r="CK11" s="33"/>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row>
    <row r="12" spans="1:131" s="17" customFormat="1" ht="8.1" customHeight="1" x14ac:dyDescent="0.15">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9"/>
      <c r="BP12" s="29"/>
      <c r="BQ12" s="29"/>
      <c r="BR12" s="29"/>
      <c r="BS12" s="29"/>
      <c r="BT12" s="18"/>
      <c r="BU12" s="18"/>
      <c r="BV12" s="18"/>
      <c r="BW12" s="22"/>
      <c r="BX12" s="34"/>
      <c r="BY12" s="34"/>
      <c r="BZ12" s="34"/>
      <c r="CA12" s="34"/>
      <c r="CB12" s="34"/>
      <c r="CC12" s="34"/>
      <c r="CD12" s="22"/>
      <c r="CE12" s="34"/>
      <c r="CF12" s="34"/>
      <c r="CG12" s="34"/>
      <c r="CH12" s="34"/>
      <c r="CI12" s="34"/>
      <c r="CJ12" s="34"/>
      <c r="CK12" s="18"/>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row>
    <row r="13" spans="1:131" s="17" customFormat="1" ht="8.1" customHeight="1" x14ac:dyDescent="0.15">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454" t="s">
        <v>175</v>
      </c>
      <c r="BP13" s="454"/>
      <c r="BQ13" s="454"/>
      <c r="BR13" s="454"/>
      <c r="BS13" s="454"/>
      <c r="BT13" s="454"/>
      <c r="BU13" s="454"/>
      <c r="BV13" s="454"/>
      <c r="BW13" s="328"/>
      <c r="BX13" s="328"/>
      <c r="BY13" s="328"/>
      <c r="BZ13" s="328"/>
      <c r="CA13" s="328"/>
      <c r="CB13" s="328"/>
      <c r="CC13" s="328"/>
      <c r="CD13" s="328"/>
      <c r="CE13" s="328"/>
      <c r="CF13" s="328"/>
      <c r="CG13" s="328"/>
      <c r="CH13" s="328"/>
      <c r="CI13" s="334" t="s">
        <v>176</v>
      </c>
      <c r="CJ13" s="334"/>
      <c r="CK13" s="334"/>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row>
    <row r="14" spans="1:131" s="17" customFormat="1" ht="8.1" customHeight="1" x14ac:dyDescent="0.15">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455"/>
      <c r="BP14" s="455"/>
      <c r="BQ14" s="455"/>
      <c r="BR14" s="455"/>
      <c r="BS14" s="455"/>
      <c r="BT14" s="455"/>
      <c r="BU14" s="455"/>
      <c r="BV14" s="455"/>
      <c r="BW14" s="329"/>
      <c r="BX14" s="329"/>
      <c r="BY14" s="329"/>
      <c r="BZ14" s="329"/>
      <c r="CA14" s="329"/>
      <c r="CB14" s="329"/>
      <c r="CC14" s="329"/>
      <c r="CD14" s="329"/>
      <c r="CE14" s="329"/>
      <c r="CF14" s="329"/>
      <c r="CG14" s="329"/>
      <c r="CH14" s="329"/>
      <c r="CI14" s="264"/>
      <c r="CJ14" s="264"/>
      <c r="CK14" s="264"/>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row>
    <row r="15" spans="1:131" s="17" customFormat="1" ht="8.1" customHeight="1" x14ac:dyDescent="0.15">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68"/>
      <c r="BP15" s="168"/>
      <c r="BQ15" s="168"/>
      <c r="BR15" s="168"/>
      <c r="BS15" s="168"/>
      <c r="BT15" s="168"/>
      <c r="BU15" s="168"/>
      <c r="BV15" s="168"/>
      <c r="BW15" s="168"/>
      <c r="BX15" s="168"/>
      <c r="BY15" s="168"/>
      <c r="BZ15" s="168"/>
      <c r="CA15" s="168"/>
      <c r="CB15" s="168"/>
      <c r="CC15" s="168"/>
      <c r="CD15" s="168"/>
      <c r="CE15" s="168"/>
      <c r="CF15" s="168"/>
      <c r="CG15" s="168"/>
      <c r="CH15" s="168"/>
      <c r="CI15" s="168"/>
      <c r="CJ15" s="168"/>
      <c r="CK15" s="168"/>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row>
    <row r="16" spans="1:131" s="17" customFormat="1" ht="8.1" customHeight="1" x14ac:dyDescent="0.15">
      <c r="E16" s="385" t="s">
        <v>177</v>
      </c>
      <c r="F16" s="337"/>
      <c r="G16" s="337"/>
      <c r="H16" s="337"/>
      <c r="I16" s="337"/>
      <c r="J16" s="337"/>
      <c r="K16" s="337"/>
      <c r="L16" s="337"/>
      <c r="M16" s="366" t="s">
        <v>178</v>
      </c>
      <c r="N16" s="337"/>
      <c r="O16" s="337"/>
      <c r="P16" s="337"/>
      <c r="Q16" s="337"/>
      <c r="R16" s="337"/>
      <c r="S16" s="337"/>
      <c r="T16" s="337"/>
      <c r="U16" s="337"/>
      <c r="V16" s="337"/>
      <c r="W16" s="337"/>
      <c r="X16" s="366" t="s">
        <v>179</v>
      </c>
      <c r="Y16" s="337"/>
      <c r="Z16" s="337"/>
      <c r="AA16" s="337"/>
      <c r="AB16" s="337"/>
      <c r="AC16" s="337"/>
      <c r="AD16" s="337"/>
      <c r="AE16" s="337"/>
      <c r="AF16" s="337"/>
      <c r="AG16" s="337"/>
      <c r="AH16" s="337"/>
      <c r="AI16" s="337"/>
      <c r="AJ16" s="337"/>
      <c r="AK16" s="366" t="s">
        <v>180</v>
      </c>
      <c r="AL16" s="337"/>
      <c r="AM16" s="337"/>
      <c r="AN16" s="337"/>
      <c r="AO16" s="337"/>
      <c r="AP16" s="337"/>
      <c r="AQ16" s="337"/>
      <c r="AR16" s="337"/>
      <c r="AS16" s="337"/>
      <c r="AT16" s="337"/>
      <c r="AU16" s="337"/>
      <c r="AV16" s="337"/>
      <c r="AW16" s="337"/>
      <c r="AX16" s="337"/>
      <c r="AY16" s="337"/>
      <c r="AZ16" s="337"/>
      <c r="BA16" s="337"/>
      <c r="BB16" s="337"/>
      <c r="BC16" s="337"/>
      <c r="BD16" s="337"/>
      <c r="BE16" s="337"/>
      <c r="BF16" s="337"/>
      <c r="BG16" s="337"/>
      <c r="BH16" s="366" t="s">
        <v>181</v>
      </c>
      <c r="BI16" s="337"/>
      <c r="BJ16" s="337"/>
      <c r="BK16" s="337"/>
      <c r="BL16" s="337"/>
      <c r="BM16" s="337"/>
      <c r="BN16" s="337"/>
      <c r="BO16" s="337"/>
      <c r="BP16" s="337"/>
      <c r="BQ16" s="337"/>
      <c r="BR16" s="337"/>
      <c r="BS16" s="337"/>
      <c r="BT16" s="337"/>
      <c r="BU16" s="337"/>
      <c r="BV16" s="337"/>
      <c r="BW16" s="269" t="s">
        <v>182</v>
      </c>
      <c r="BX16" s="335"/>
      <c r="BY16" s="335"/>
      <c r="BZ16" s="335"/>
      <c r="CA16" s="335"/>
      <c r="CB16" s="335"/>
      <c r="CC16" s="335"/>
      <c r="CD16" s="335"/>
      <c r="CE16" s="335"/>
      <c r="CF16" s="335"/>
      <c r="CG16" s="335"/>
      <c r="CH16" s="335"/>
      <c r="CI16" s="335"/>
      <c r="CJ16" s="335"/>
      <c r="CK16" s="335"/>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row>
    <row r="17" spans="5:131" s="17" customFormat="1" ht="8.1" customHeight="1" x14ac:dyDescent="0.15">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337"/>
      <c r="AP17" s="337"/>
      <c r="AQ17" s="337"/>
      <c r="AR17" s="337"/>
      <c r="AS17" s="337"/>
      <c r="AT17" s="337"/>
      <c r="AU17" s="337"/>
      <c r="AV17" s="337"/>
      <c r="AW17" s="337"/>
      <c r="AX17" s="337"/>
      <c r="AY17" s="337"/>
      <c r="AZ17" s="337"/>
      <c r="BA17" s="337"/>
      <c r="BB17" s="337"/>
      <c r="BC17" s="337"/>
      <c r="BD17" s="337"/>
      <c r="BE17" s="337"/>
      <c r="BF17" s="337"/>
      <c r="BG17" s="337"/>
      <c r="BH17" s="337"/>
      <c r="BI17" s="337"/>
      <c r="BJ17" s="337"/>
      <c r="BK17" s="337"/>
      <c r="BL17" s="337"/>
      <c r="BM17" s="337"/>
      <c r="BN17" s="337"/>
      <c r="BO17" s="337"/>
      <c r="BP17" s="337"/>
      <c r="BQ17" s="337"/>
      <c r="BR17" s="337"/>
      <c r="BS17" s="337"/>
      <c r="BT17" s="337"/>
      <c r="BU17" s="337"/>
      <c r="BV17" s="337"/>
      <c r="BW17" s="335"/>
      <c r="BX17" s="335"/>
      <c r="BY17" s="335"/>
      <c r="BZ17" s="335"/>
      <c r="CA17" s="335"/>
      <c r="CB17" s="335"/>
      <c r="CC17" s="335"/>
      <c r="CD17" s="335"/>
      <c r="CE17" s="335"/>
      <c r="CF17" s="335"/>
      <c r="CG17" s="335"/>
      <c r="CH17" s="335"/>
      <c r="CI17" s="335"/>
      <c r="CJ17" s="335"/>
      <c r="CK17" s="335"/>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row>
    <row r="18" spans="5:131" s="17" customFormat="1" ht="8.1" customHeight="1" x14ac:dyDescent="0.15">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N18" s="337"/>
      <c r="AO18" s="337"/>
      <c r="AP18" s="337"/>
      <c r="AQ18" s="337"/>
      <c r="AR18" s="337"/>
      <c r="AS18" s="337"/>
      <c r="AT18" s="337"/>
      <c r="AU18" s="337"/>
      <c r="AV18" s="337"/>
      <c r="AW18" s="337"/>
      <c r="AX18" s="337"/>
      <c r="AY18" s="337"/>
      <c r="AZ18" s="337"/>
      <c r="BA18" s="337"/>
      <c r="BB18" s="337"/>
      <c r="BC18" s="337"/>
      <c r="BD18" s="337"/>
      <c r="BE18" s="337"/>
      <c r="BF18" s="337"/>
      <c r="BG18" s="337"/>
      <c r="BH18" s="337"/>
      <c r="BI18" s="337"/>
      <c r="BJ18" s="337"/>
      <c r="BK18" s="337"/>
      <c r="BL18" s="337"/>
      <c r="BM18" s="337"/>
      <c r="BN18" s="337"/>
      <c r="BO18" s="337"/>
      <c r="BP18" s="337"/>
      <c r="BQ18" s="337"/>
      <c r="BR18" s="337"/>
      <c r="BS18" s="337"/>
      <c r="BT18" s="337"/>
      <c r="BU18" s="337"/>
      <c r="BV18" s="337"/>
      <c r="BW18" s="336" t="s">
        <v>183</v>
      </c>
      <c r="BX18" s="337"/>
      <c r="BY18" s="337"/>
      <c r="BZ18" s="337"/>
      <c r="CA18" s="337"/>
      <c r="CB18" s="338" t="s">
        <v>184</v>
      </c>
      <c r="CC18" s="338"/>
      <c r="CD18" s="338"/>
      <c r="CE18" s="338"/>
      <c r="CF18" s="338"/>
      <c r="CG18" s="336" t="s">
        <v>185</v>
      </c>
      <c r="CH18" s="337"/>
      <c r="CI18" s="337"/>
      <c r="CJ18" s="337"/>
      <c r="CK18" s="337"/>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row>
    <row r="19" spans="5:131" s="17" customFormat="1" ht="8.1" customHeight="1" x14ac:dyDescent="0.15">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c r="BQ19" s="337"/>
      <c r="BR19" s="337"/>
      <c r="BS19" s="337"/>
      <c r="BT19" s="337"/>
      <c r="BU19" s="337"/>
      <c r="BV19" s="337"/>
      <c r="BW19" s="336"/>
      <c r="BX19" s="337"/>
      <c r="BY19" s="337"/>
      <c r="BZ19" s="337"/>
      <c r="CA19" s="337"/>
      <c r="CB19" s="338"/>
      <c r="CC19" s="338"/>
      <c r="CD19" s="338"/>
      <c r="CE19" s="338"/>
      <c r="CF19" s="338"/>
      <c r="CG19" s="336"/>
      <c r="CH19" s="337"/>
      <c r="CI19" s="337"/>
      <c r="CJ19" s="337"/>
      <c r="CK19" s="337"/>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row>
    <row r="20" spans="5:131" s="17" customFormat="1" ht="8.1" customHeight="1" x14ac:dyDescent="0.15">
      <c r="E20" s="337"/>
      <c r="F20" s="337"/>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337"/>
      <c r="AM20" s="337"/>
      <c r="AN20" s="337"/>
      <c r="AO20" s="337"/>
      <c r="AP20" s="337"/>
      <c r="AQ20" s="337"/>
      <c r="AR20" s="337"/>
      <c r="AS20" s="337"/>
      <c r="AT20" s="337"/>
      <c r="AU20" s="337"/>
      <c r="AV20" s="337"/>
      <c r="AW20" s="337"/>
      <c r="AX20" s="337"/>
      <c r="AY20" s="337"/>
      <c r="AZ20" s="337"/>
      <c r="BA20" s="337"/>
      <c r="BB20" s="337"/>
      <c r="BC20" s="337"/>
      <c r="BD20" s="337"/>
      <c r="BE20" s="337"/>
      <c r="BF20" s="337"/>
      <c r="BG20" s="337"/>
      <c r="BH20" s="337"/>
      <c r="BI20" s="337"/>
      <c r="BJ20" s="337"/>
      <c r="BK20" s="337"/>
      <c r="BL20" s="337"/>
      <c r="BM20" s="337"/>
      <c r="BN20" s="337"/>
      <c r="BO20" s="337"/>
      <c r="BP20" s="337"/>
      <c r="BQ20" s="337"/>
      <c r="BR20" s="337"/>
      <c r="BS20" s="337"/>
      <c r="BT20" s="337"/>
      <c r="BU20" s="337"/>
      <c r="BV20" s="337"/>
      <c r="BW20" s="337"/>
      <c r="BX20" s="337"/>
      <c r="BY20" s="337"/>
      <c r="BZ20" s="337"/>
      <c r="CA20" s="337"/>
      <c r="CB20" s="338"/>
      <c r="CC20" s="338"/>
      <c r="CD20" s="338"/>
      <c r="CE20" s="338"/>
      <c r="CF20" s="338"/>
      <c r="CG20" s="337"/>
      <c r="CH20" s="337"/>
      <c r="CI20" s="337"/>
      <c r="CJ20" s="337"/>
      <c r="CK20" s="337"/>
      <c r="CP20" s="20"/>
      <c r="CQ20" s="20"/>
      <c r="CR20" s="20"/>
      <c r="CS20" s="20"/>
      <c r="CT20" s="20"/>
      <c r="CU20" s="20"/>
      <c r="CV20" s="20"/>
      <c r="CW20" s="20"/>
      <c r="CX20" s="20"/>
      <c r="CY20" s="20"/>
      <c r="CZ20" s="20"/>
      <c r="DA20" s="20"/>
      <c r="DB20" s="20"/>
      <c r="DC20" s="36"/>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row>
    <row r="21" spans="5:131" s="17" customFormat="1" ht="8.1" customHeight="1" x14ac:dyDescent="0.15">
      <c r="E21" s="448" t="s">
        <v>119</v>
      </c>
      <c r="F21" s="448"/>
      <c r="G21" s="415" t="s">
        <v>186</v>
      </c>
      <c r="H21" s="415"/>
      <c r="I21" s="415"/>
      <c r="J21" s="415"/>
      <c r="K21" s="415"/>
      <c r="L21" s="415"/>
      <c r="M21" s="373" t="s">
        <v>45</v>
      </c>
      <c r="N21" s="373"/>
      <c r="O21" s="373"/>
      <c r="P21" s="373"/>
      <c r="Q21" s="373"/>
      <c r="R21" s="373"/>
      <c r="S21" s="373"/>
      <c r="T21" s="373"/>
      <c r="U21" s="373"/>
      <c r="V21" s="373"/>
      <c r="W21" s="373"/>
      <c r="X21" s="373" t="s">
        <v>187</v>
      </c>
      <c r="Y21" s="373"/>
      <c r="Z21" s="373"/>
      <c r="AA21" s="373"/>
      <c r="AB21" s="373"/>
      <c r="AC21" s="373"/>
      <c r="AD21" s="373"/>
      <c r="AE21" s="373"/>
      <c r="AF21" s="373"/>
      <c r="AG21" s="373"/>
      <c r="AH21" s="373"/>
      <c r="AI21" s="373"/>
      <c r="AJ21" s="426"/>
      <c r="AK21" s="367" t="s">
        <v>188</v>
      </c>
      <c r="AL21" s="368"/>
      <c r="AM21" s="368"/>
      <c r="AN21" s="368"/>
      <c r="AO21" s="368"/>
      <c r="AP21" s="368"/>
      <c r="AQ21" s="368"/>
      <c r="AR21" s="368"/>
      <c r="AS21" s="368"/>
      <c r="AT21" s="368"/>
      <c r="AU21" s="368"/>
      <c r="AV21" s="368"/>
      <c r="AW21" s="368"/>
      <c r="AX21" s="368"/>
      <c r="AY21" s="368"/>
      <c r="AZ21" s="368"/>
      <c r="BA21" s="368"/>
      <c r="BB21" s="368"/>
      <c r="BC21" s="368"/>
      <c r="BD21" s="368"/>
      <c r="BE21" s="368"/>
      <c r="BF21" s="368"/>
      <c r="BG21" s="369"/>
      <c r="BH21" s="370" t="s">
        <v>189</v>
      </c>
      <c r="BI21" s="371"/>
      <c r="BJ21" s="371"/>
      <c r="BK21" s="371"/>
      <c r="BL21" s="371"/>
      <c r="BM21" s="371"/>
      <c r="BN21" s="371"/>
      <c r="BO21" s="371"/>
      <c r="BP21" s="371"/>
      <c r="BQ21" s="371"/>
      <c r="BR21" s="371"/>
      <c r="BS21" s="371"/>
      <c r="BT21" s="371"/>
      <c r="BU21" s="371"/>
      <c r="BV21" s="372"/>
      <c r="BW21" s="332" t="str">
        <f>IF(OR(BI23="型式",BI23=""),"",IF(AR23=BI23,"〇",""))</f>
        <v/>
      </c>
      <c r="BX21" s="333"/>
      <c r="BY21" s="333"/>
      <c r="BZ21" s="333"/>
      <c r="CA21" s="333"/>
      <c r="CB21" s="443" t="s">
        <v>190</v>
      </c>
      <c r="CC21" s="443"/>
      <c r="CD21" s="443"/>
      <c r="CE21" s="443"/>
      <c r="CF21" s="443"/>
      <c r="CG21" s="333" t="str">
        <f>IF(OR(BI23="型式",BI23=""),"",IF(NOT(AR23=BI23),"〇",""))</f>
        <v/>
      </c>
      <c r="CH21" s="333"/>
      <c r="CI21" s="333"/>
      <c r="CJ21" s="333"/>
      <c r="CK21" s="333"/>
      <c r="CL21" s="285" t="s">
        <v>191</v>
      </c>
      <c r="CM21" s="285"/>
      <c r="CN21" s="285"/>
      <c r="CP21" s="20"/>
      <c r="CQ21" s="20"/>
      <c r="CR21" s="20"/>
      <c r="CS21" s="20"/>
      <c r="CT21" s="20"/>
      <c r="CU21" s="20"/>
      <c r="CV21" s="20"/>
      <c r="CW21" s="20"/>
      <c r="CX21" s="20"/>
      <c r="CY21" s="20"/>
      <c r="CZ21" s="20"/>
      <c r="DA21" s="20"/>
      <c r="DB21" s="20"/>
      <c r="DC21" s="36"/>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row>
    <row r="22" spans="5:131" s="17" customFormat="1" ht="8.1" customHeight="1" x14ac:dyDescent="0.15">
      <c r="E22" s="229"/>
      <c r="F22" s="229"/>
      <c r="G22" s="231"/>
      <c r="H22" s="231"/>
      <c r="I22" s="231"/>
      <c r="J22" s="231"/>
      <c r="K22" s="231"/>
      <c r="L22" s="231"/>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427"/>
      <c r="AK22" s="367"/>
      <c r="AL22" s="368"/>
      <c r="AM22" s="368"/>
      <c r="AN22" s="368"/>
      <c r="AO22" s="368"/>
      <c r="AP22" s="368"/>
      <c r="AQ22" s="368"/>
      <c r="AR22" s="368"/>
      <c r="AS22" s="368"/>
      <c r="AT22" s="368"/>
      <c r="AU22" s="368"/>
      <c r="AV22" s="368"/>
      <c r="AW22" s="368"/>
      <c r="AX22" s="368"/>
      <c r="AY22" s="368"/>
      <c r="AZ22" s="368"/>
      <c r="BA22" s="368"/>
      <c r="BB22" s="368"/>
      <c r="BC22" s="368"/>
      <c r="BD22" s="368"/>
      <c r="BE22" s="368"/>
      <c r="BF22" s="368"/>
      <c r="BG22" s="369"/>
      <c r="BH22" s="370"/>
      <c r="BI22" s="371"/>
      <c r="BJ22" s="371"/>
      <c r="BK22" s="371"/>
      <c r="BL22" s="371"/>
      <c r="BM22" s="371"/>
      <c r="BN22" s="371"/>
      <c r="BO22" s="371"/>
      <c r="BP22" s="371"/>
      <c r="BQ22" s="371"/>
      <c r="BR22" s="371"/>
      <c r="BS22" s="371"/>
      <c r="BT22" s="371"/>
      <c r="BU22" s="371"/>
      <c r="BV22" s="372"/>
      <c r="BW22" s="277"/>
      <c r="BX22" s="269"/>
      <c r="BY22" s="269"/>
      <c r="BZ22" s="269"/>
      <c r="CA22" s="269"/>
      <c r="CB22" s="444"/>
      <c r="CC22" s="444"/>
      <c r="CD22" s="444"/>
      <c r="CE22" s="444"/>
      <c r="CF22" s="444"/>
      <c r="CG22" s="269"/>
      <c r="CH22" s="269"/>
      <c r="CI22" s="269"/>
      <c r="CJ22" s="269"/>
      <c r="CK22" s="269"/>
      <c r="CL22" s="285"/>
      <c r="CM22" s="285"/>
      <c r="CN22" s="285"/>
      <c r="CP22" s="20"/>
      <c r="CQ22" s="20"/>
      <c r="CR22" s="20"/>
      <c r="CS22" s="20"/>
      <c r="CT22" s="20"/>
      <c r="CU22" s="20"/>
      <c r="CV22" s="20"/>
      <c r="CW22" s="20"/>
      <c r="CX22" s="20"/>
      <c r="CY22" s="20"/>
      <c r="CZ22" s="20"/>
      <c r="DA22" s="20"/>
      <c r="DB22" s="20"/>
      <c r="DC22" s="36"/>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row>
    <row r="23" spans="5:131" s="17" customFormat="1" ht="8.1" customHeight="1" x14ac:dyDescent="0.15">
      <c r="E23" s="229"/>
      <c r="F23" s="229"/>
      <c r="G23" s="231"/>
      <c r="H23" s="231"/>
      <c r="I23" s="231"/>
      <c r="J23" s="231"/>
      <c r="K23" s="231"/>
      <c r="L23" s="231"/>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427"/>
      <c r="AK23" s="303"/>
      <c r="AL23" s="304"/>
      <c r="AM23" s="304"/>
      <c r="AN23" s="304"/>
      <c r="AO23" s="304"/>
      <c r="AP23" s="304"/>
      <c r="AQ23" s="304"/>
      <c r="AR23" s="304" t="str">
        <f>IF(BA7="","?",VLOOKUP(BA7,CP53:CQ54,2,FALSE))</f>
        <v>?</v>
      </c>
      <c r="AS23" s="304"/>
      <c r="AT23" s="304"/>
      <c r="AU23" s="304"/>
      <c r="AV23" s="304"/>
      <c r="AW23" s="304"/>
      <c r="AX23" s="304"/>
      <c r="AY23" s="304"/>
      <c r="AZ23" s="304"/>
      <c r="BA23" s="304"/>
      <c r="BB23" s="304"/>
      <c r="BC23" s="304"/>
      <c r="BD23" s="304"/>
      <c r="BE23" s="304"/>
      <c r="BF23" s="304"/>
      <c r="BG23" s="159"/>
      <c r="BH23" s="37"/>
      <c r="BI23" s="226"/>
      <c r="BJ23" s="226"/>
      <c r="BK23" s="226"/>
      <c r="BL23" s="226"/>
      <c r="BM23" s="226"/>
      <c r="BN23" s="226"/>
      <c r="BO23" s="226"/>
      <c r="BP23" s="226"/>
      <c r="BQ23" s="226"/>
      <c r="BR23" s="226"/>
      <c r="BS23" s="226"/>
      <c r="BT23" s="226"/>
      <c r="BU23" s="226"/>
      <c r="BV23" s="38"/>
      <c r="BW23" s="277"/>
      <c r="BX23" s="269"/>
      <c r="BY23" s="269"/>
      <c r="BZ23" s="269"/>
      <c r="CA23" s="269"/>
      <c r="CB23" s="444"/>
      <c r="CC23" s="444"/>
      <c r="CD23" s="444"/>
      <c r="CE23" s="444"/>
      <c r="CF23" s="444"/>
      <c r="CG23" s="269"/>
      <c r="CH23" s="269"/>
      <c r="CI23" s="269"/>
      <c r="CJ23" s="269"/>
      <c r="CK23" s="269"/>
      <c r="CL23" s="285"/>
      <c r="CM23" s="285"/>
      <c r="CN23" s="285"/>
      <c r="CP23" s="20"/>
      <c r="CQ23" s="20"/>
      <c r="CR23" s="20"/>
      <c r="CS23" s="20"/>
      <c r="CT23" s="20"/>
      <c r="CU23" s="20"/>
      <c r="CV23" s="20"/>
      <c r="CW23" s="20"/>
      <c r="CX23" s="20"/>
      <c r="CY23" s="20"/>
      <c r="CZ23" s="20"/>
      <c r="DA23" s="20"/>
      <c r="DB23" s="20"/>
      <c r="DC23" s="36"/>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row>
    <row r="24" spans="5:131" s="17" customFormat="1" ht="8.1" customHeight="1" x14ac:dyDescent="0.15">
      <c r="E24" s="229"/>
      <c r="F24" s="229"/>
      <c r="G24" s="231"/>
      <c r="H24" s="231"/>
      <c r="I24" s="231"/>
      <c r="J24" s="231"/>
      <c r="K24" s="231"/>
      <c r="L24" s="231"/>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427"/>
      <c r="AK24" s="306"/>
      <c r="AL24" s="307"/>
      <c r="AM24" s="307"/>
      <c r="AN24" s="307"/>
      <c r="AO24" s="307"/>
      <c r="AP24" s="307"/>
      <c r="AQ24" s="307"/>
      <c r="AR24" s="307"/>
      <c r="AS24" s="307"/>
      <c r="AT24" s="307"/>
      <c r="AU24" s="307"/>
      <c r="AV24" s="307"/>
      <c r="AW24" s="307"/>
      <c r="AX24" s="307"/>
      <c r="AY24" s="307"/>
      <c r="AZ24" s="307"/>
      <c r="BA24" s="307"/>
      <c r="BB24" s="307"/>
      <c r="BC24" s="307"/>
      <c r="BD24" s="307"/>
      <c r="BE24" s="307"/>
      <c r="BF24" s="307"/>
      <c r="BG24" s="166"/>
      <c r="BH24" s="39"/>
      <c r="BI24" s="227"/>
      <c r="BJ24" s="227"/>
      <c r="BK24" s="227"/>
      <c r="BL24" s="227"/>
      <c r="BM24" s="227"/>
      <c r="BN24" s="227"/>
      <c r="BO24" s="227"/>
      <c r="BP24" s="227"/>
      <c r="BQ24" s="227"/>
      <c r="BR24" s="227"/>
      <c r="BS24" s="227"/>
      <c r="BT24" s="227"/>
      <c r="BU24" s="227"/>
      <c r="BV24" s="40"/>
      <c r="BW24" s="277"/>
      <c r="BX24" s="269"/>
      <c r="BY24" s="269"/>
      <c r="BZ24" s="269"/>
      <c r="CA24" s="269"/>
      <c r="CB24" s="444"/>
      <c r="CC24" s="444"/>
      <c r="CD24" s="444"/>
      <c r="CE24" s="444"/>
      <c r="CF24" s="444"/>
      <c r="CG24" s="269"/>
      <c r="CH24" s="269"/>
      <c r="CI24" s="269"/>
      <c r="CJ24" s="269"/>
      <c r="CK24" s="269"/>
      <c r="CL24" s="285"/>
      <c r="CM24" s="285"/>
      <c r="CN24" s="285"/>
      <c r="CP24" s="20"/>
      <c r="CQ24" s="20"/>
      <c r="CR24" s="20"/>
      <c r="CS24" s="20"/>
      <c r="CT24" s="20"/>
      <c r="CU24" s="20"/>
      <c r="CV24" s="20"/>
      <c r="CW24" s="20"/>
      <c r="CX24" s="20"/>
      <c r="CY24" s="20"/>
      <c r="CZ24" s="20"/>
      <c r="DA24" s="20"/>
      <c r="DB24" s="20"/>
      <c r="DC24" s="36"/>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row>
    <row r="25" spans="5:131" s="17" customFormat="1" ht="8.1" customHeight="1" x14ac:dyDescent="0.15">
      <c r="E25" s="229" t="s">
        <v>192</v>
      </c>
      <c r="F25" s="229"/>
      <c r="G25" s="327" t="s">
        <v>122</v>
      </c>
      <c r="H25" s="327"/>
      <c r="I25" s="327"/>
      <c r="J25" s="327"/>
      <c r="K25" s="327"/>
      <c r="L25" s="327"/>
      <c r="M25" s="231" t="s">
        <v>45</v>
      </c>
      <c r="N25" s="231"/>
      <c r="O25" s="231"/>
      <c r="P25" s="231"/>
      <c r="Q25" s="231"/>
      <c r="R25" s="231"/>
      <c r="S25" s="231"/>
      <c r="T25" s="231"/>
      <c r="U25" s="231"/>
      <c r="V25" s="231"/>
      <c r="W25" s="231"/>
      <c r="X25" s="231" t="s">
        <v>193</v>
      </c>
      <c r="Y25" s="231"/>
      <c r="Z25" s="231"/>
      <c r="AA25" s="231"/>
      <c r="AB25" s="231"/>
      <c r="AC25" s="231"/>
      <c r="AD25" s="231"/>
      <c r="AE25" s="231"/>
      <c r="AF25" s="231"/>
      <c r="AG25" s="231"/>
      <c r="AH25" s="231"/>
      <c r="AI25" s="231"/>
      <c r="AJ25" s="274"/>
      <c r="AK25" s="241" t="s">
        <v>194</v>
      </c>
      <c r="AL25" s="242"/>
      <c r="AM25" s="242"/>
      <c r="AN25" s="242"/>
      <c r="AO25" s="242"/>
      <c r="AP25" s="242"/>
      <c r="AQ25" s="242"/>
      <c r="AR25" s="242"/>
      <c r="AS25" s="242"/>
      <c r="AT25" s="242"/>
      <c r="AU25" s="242"/>
      <c r="AV25" s="242"/>
      <c r="AW25" s="242"/>
      <c r="AX25" s="242"/>
      <c r="AY25" s="242"/>
      <c r="AZ25" s="242"/>
      <c r="BA25" s="242"/>
      <c r="BB25" s="242"/>
      <c r="BC25" s="242"/>
      <c r="BD25" s="242"/>
      <c r="BE25" s="242"/>
      <c r="BF25" s="242"/>
      <c r="BG25" s="243"/>
      <c r="BH25" s="41"/>
      <c r="BI25" s="42"/>
      <c r="BJ25" s="42"/>
      <c r="BK25" s="42"/>
      <c r="BL25" s="42"/>
      <c r="BM25" s="42"/>
      <c r="BN25" s="42"/>
      <c r="BO25" s="42"/>
      <c r="BP25" s="42"/>
      <c r="BQ25" s="42"/>
      <c r="BR25" s="42"/>
      <c r="BS25" s="42"/>
      <c r="BT25" s="42"/>
      <c r="BU25" s="42"/>
      <c r="BV25" s="43"/>
      <c r="BW25" s="277" t="str">
        <f>IF(OR(BI28=DE28,BI28=""),"",IF(AP28=BI28,"〇",""))</f>
        <v/>
      </c>
      <c r="BX25" s="269"/>
      <c r="BY25" s="269"/>
      <c r="BZ25" s="269"/>
      <c r="CA25" s="269"/>
      <c r="CB25" s="269" t="s">
        <v>190</v>
      </c>
      <c r="CC25" s="269"/>
      <c r="CD25" s="269"/>
      <c r="CE25" s="269"/>
      <c r="CF25" s="269"/>
      <c r="CG25" s="269" t="str">
        <f>IF(OR(BI28=DE28,BI28=""),"",IF(NOT(AP28=BI28),"〇",""))</f>
        <v/>
      </c>
      <c r="CH25" s="269"/>
      <c r="CI25" s="269"/>
      <c r="CJ25" s="269"/>
      <c r="CK25" s="269"/>
      <c r="CL25" s="412" t="s">
        <v>195</v>
      </c>
      <c r="CM25" s="412"/>
      <c r="CN25" s="412"/>
      <c r="CP25" s="20"/>
      <c r="CQ25" s="20"/>
      <c r="CR25" s="20"/>
      <c r="CS25" s="20"/>
      <c r="CT25" s="20"/>
      <c r="CU25" s="20"/>
      <c r="CV25" s="20"/>
      <c r="CW25" s="20"/>
      <c r="CX25" s="20"/>
      <c r="CY25" s="20"/>
      <c r="CZ25" s="20"/>
      <c r="DA25" s="20"/>
      <c r="DB25" s="20"/>
      <c r="DC25" s="36"/>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row>
    <row r="26" spans="5:131" s="17" customFormat="1" ht="8.1" customHeight="1" x14ac:dyDescent="0.15">
      <c r="E26" s="229"/>
      <c r="F26" s="229"/>
      <c r="G26" s="327"/>
      <c r="H26" s="327"/>
      <c r="I26" s="327"/>
      <c r="J26" s="327"/>
      <c r="K26" s="327"/>
      <c r="L26" s="327"/>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74"/>
      <c r="AK26" s="367"/>
      <c r="AL26" s="368"/>
      <c r="AM26" s="368"/>
      <c r="AN26" s="368"/>
      <c r="AO26" s="368"/>
      <c r="AP26" s="368"/>
      <c r="AQ26" s="368"/>
      <c r="AR26" s="368"/>
      <c r="AS26" s="368"/>
      <c r="AT26" s="368"/>
      <c r="AU26" s="368"/>
      <c r="AV26" s="368"/>
      <c r="AW26" s="368"/>
      <c r="AX26" s="368"/>
      <c r="AY26" s="368"/>
      <c r="AZ26" s="368"/>
      <c r="BA26" s="368"/>
      <c r="BB26" s="368"/>
      <c r="BC26" s="368"/>
      <c r="BD26" s="368"/>
      <c r="BE26" s="368"/>
      <c r="BF26" s="368"/>
      <c r="BG26" s="369"/>
      <c r="BH26" s="37"/>
      <c r="BI26" s="297" t="s">
        <v>196</v>
      </c>
      <c r="BJ26" s="297"/>
      <c r="BK26" s="297"/>
      <c r="BL26" s="297"/>
      <c r="BM26" s="297"/>
      <c r="BN26" s="297"/>
      <c r="BO26" s="297"/>
      <c r="BP26" s="297"/>
      <c r="BQ26" s="297"/>
      <c r="BR26" s="297"/>
      <c r="BS26" s="297"/>
      <c r="BT26" s="297"/>
      <c r="BU26" s="297"/>
      <c r="BV26" s="38"/>
      <c r="BW26" s="277"/>
      <c r="BX26" s="269"/>
      <c r="BY26" s="269"/>
      <c r="BZ26" s="269"/>
      <c r="CA26" s="269"/>
      <c r="CB26" s="269"/>
      <c r="CC26" s="269"/>
      <c r="CD26" s="269"/>
      <c r="CE26" s="269"/>
      <c r="CF26" s="269"/>
      <c r="CG26" s="269"/>
      <c r="CH26" s="269"/>
      <c r="CI26" s="269"/>
      <c r="CJ26" s="269"/>
      <c r="CK26" s="269"/>
      <c r="CL26" s="412"/>
      <c r="CM26" s="412"/>
      <c r="CN26" s="412"/>
      <c r="CP26" s="20"/>
      <c r="CQ26" s="20"/>
      <c r="CR26" s="20"/>
      <c r="CS26" s="20"/>
      <c r="CT26" s="20"/>
      <c r="CU26" s="20"/>
      <c r="CV26" s="20"/>
      <c r="CW26" s="20"/>
      <c r="CX26" s="20"/>
      <c r="CY26" s="20"/>
      <c r="CZ26" s="20"/>
      <c r="DA26" s="20"/>
      <c r="DB26" s="20"/>
      <c r="DC26" s="36"/>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row>
    <row r="27" spans="5:131" s="17" customFormat="1" ht="8.1" customHeight="1" x14ac:dyDescent="0.15">
      <c r="E27" s="229"/>
      <c r="F27" s="229"/>
      <c r="G27" s="327"/>
      <c r="H27" s="327"/>
      <c r="I27" s="327"/>
      <c r="J27" s="327"/>
      <c r="K27" s="327"/>
      <c r="L27" s="327"/>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74"/>
      <c r="AK27" s="367"/>
      <c r="AL27" s="368"/>
      <c r="AM27" s="368"/>
      <c r="AN27" s="368"/>
      <c r="AO27" s="368"/>
      <c r="AP27" s="368"/>
      <c r="AQ27" s="368"/>
      <c r="AR27" s="368"/>
      <c r="AS27" s="368"/>
      <c r="AT27" s="368"/>
      <c r="AU27" s="368"/>
      <c r="AV27" s="368"/>
      <c r="AW27" s="368"/>
      <c r="AX27" s="368"/>
      <c r="AY27" s="368"/>
      <c r="AZ27" s="368"/>
      <c r="BA27" s="368"/>
      <c r="BB27" s="368"/>
      <c r="BC27" s="368"/>
      <c r="BD27" s="368"/>
      <c r="BE27" s="368"/>
      <c r="BF27" s="368"/>
      <c r="BG27" s="369"/>
      <c r="BH27" s="37"/>
      <c r="BI27" s="297"/>
      <c r="BJ27" s="297"/>
      <c r="BK27" s="297"/>
      <c r="BL27" s="297"/>
      <c r="BM27" s="297"/>
      <c r="BN27" s="297"/>
      <c r="BO27" s="297"/>
      <c r="BP27" s="297"/>
      <c r="BQ27" s="297"/>
      <c r="BR27" s="297"/>
      <c r="BS27" s="297"/>
      <c r="BT27" s="297"/>
      <c r="BU27" s="297"/>
      <c r="BV27" s="38"/>
      <c r="BW27" s="277"/>
      <c r="BX27" s="269"/>
      <c r="BY27" s="269"/>
      <c r="BZ27" s="269"/>
      <c r="CA27" s="269"/>
      <c r="CB27" s="269"/>
      <c r="CC27" s="269"/>
      <c r="CD27" s="269"/>
      <c r="CE27" s="269"/>
      <c r="CF27" s="269"/>
      <c r="CG27" s="269"/>
      <c r="CH27" s="269"/>
      <c r="CI27" s="269"/>
      <c r="CJ27" s="269"/>
      <c r="CK27" s="269"/>
      <c r="CL27" s="412"/>
      <c r="CM27" s="412"/>
      <c r="CN27" s="412"/>
      <c r="CP27" s="20"/>
      <c r="CQ27" s="20"/>
      <c r="CR27" s="20"/>
      <c r="CS27" s="20"/>
      <c r="CT27" s="20"/>
      <c r="CU27" s="20"/>
      <c r="CV27" s="20"/>
      <c r="CW27" s="20"/>
      <c r="CX27" s="20"/>
      <c r="CY27" s="20"/>
      <c r="CZ27" s="20"/>
      <c r="DA27" s="20"/>
      <c r="DB27" s="20"/>
      <c r="DC27" s="36"/>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row>
    <row r="28" spans="5:131" s="17" customFormat="1" ht="8.1" customHeight="1" thickBot="1" x14ac:dyDescent="0.2">
      <c r="E28" s="229"/>
      <c r="F28" s="229"/>
      <c r="G28" s="327"/>
      <c r="H28" s="327"/>
      <c r="I28" s="327"/>
      <c r="J28" s="327"/>
      <c r="K28" s="327"/>
      <c r="L28" s="327"/>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74"/>
      <c r="AK28" s="173"/>
      <c r="AL28" s="224" t="s">
        <v>197</v>
      </c>
      <c r="AM28" s="224"/>
      <c r="AN28" s="224"/>
      <c r="AO28" s="224"/>
      <c r="AP28" s="224" t="str">
        <f>IF(OR(AL5="認定番号",AL5=""),"?",VLOOKUP(AL5,DC28:DN34,3,FALSE))</f>
        <v>?</v>
      </c>
      <c r="AQ28" s="224"/>
      <c r="AR28" s="224"/>
      <c r="AS28" s="224"/>
      <c r="AT28" s="224"/>
      <c r="AU28" s="224"/>
      <c r="AV28" s="224"/>
      <c r="AW28" s="224"/>
      <c r="AX28" s="224"/>
      <c r="AY28" s="224"/>
      <c r="AZ28" s="224"/>
      <c r="BA28" s="224"/>
      <c r="BB28" s="224"/>
      <c r="BC28" s="180"/>
      <c r="BD28" s="180"/>
      <c r="BE28" s="180"/>
      <c r="BF28" s="180"/>
      <c r="BG28" s="174"/>
      <c r="BH28" s="161"/>
      <c r="BI28" s="226"/>
      <c r="BJ28" s="226"/>
      <c r="BK28" s="226"/>
      <c r="BL28" s="226"/>
      <c r="BM28" s="226"/>
      <c r="BN28" s="226"/>
      <c r="BO28" s="226"/>
      <c r="BP28" s="226"/>
      <c r="BQ28" s="226"/>
      <c r="BR28" s="226"/>
      <c r="BS28" s="226"/>
      <c r="BT28" s="226"/>
      <c r="BU28" s="226"/>
      <c r="BV28" s="162"/>
      <c r="BW28" s="277"/>
      <c r="BX28" s="269"/>
      <c r="BY28" s="269"/>
      <c r="BZ28" s="269"/>
      <c r="CA28" s="269"/>
      <c r="CB28" s="269"/>
      <c r="CC28" s="269"/>
      <c r="CD28" s="269"/>
      <c r="CE28" s="269"/>
      <c r="CF28" s="269"/>
      <c r="CG28" s="269"/>
      <c r="CH28" s="269"/>
      <c r="CI28" s="269"/>
      <c r="CJ28" s="269"/>
      <c r="CK28" s="269"/>
      <c r="CL28" s="412"/>
      <c r="CM28" s="412"/>
      <c r="CN28" s="412"/>
      <c r="CP28" s="20"/>
      <c r="CQ28" s="20"/>
      <c r="CR28" s="20"/>
      <c r="CS28" s="20"/>
      <c r="CT28" s="20"/>
      <c r="CU28" s="20"/>
      <c r="CV28" s="20"/>
      <c r="CW28" s="20"/>
      <c r="CX28" s="20"/>
      <c r="CY28" s="20"/>
      <c r="CZ28" s="20"/>
      <c r="DA28" s="20"/>
      <c r="DB28" s="20"/>
      <c r="DC28" s="44" t="s">
        <v>198</v>
      </c>
      <c r="DD28" s="45" t="s">
        <v>45</v>
      </c>
      <c r="DE28" s="44" t="s">
        <v>1</v>
      </c>
      <c r="DF28" s="44" t="s">
        <v>199</v>
      </c>
      <c r="DG28" s="44" t="s">
        <v>200</v>
      </c>
      <c r="DH28" s="343" t="s">
        <v>201</v>
      </c>
      <c r="DI28" s="344"/>
      <c r="DJ28" s="344"/>
      <c r="DK28" s="344"/>
      <c r="DL28" s="344"/>
      <c r="DM28" s="345"/>
      <c r="DN28" s="44" t="s">
        <v>202</v>
      </c>
      <c r="DO28" s="20"/>
      <c r="DP28" s="46" t="s">
        <v>35</v>
      </c>
      <c r="DQ28" s="47" t="s">
        <v>36</v>
      </c>
      <c r="DR28" s="47" t="s">
        <v>37</v>
      </c>
      <c r="DS28" s="48" t="s">
        <v>38</v>
      </c>
      <c r="DT28" s="47" t="s">
        <v>39</v>
      </c>
      <c r="DU28" s="48" t="s">
        <v>40</v>
      </c>
      <c r="DV28" s="49" t="s">
        <v>41</v>
      </c>
      <c r="DW28" s="20"/>
      <c r="DX28" s="20"/>
      <c r="DY28" s="20"/>
      <c r="DZ28" s="20"/>
      <c r="EA28" s="20"/>
    </row>
    <row r="29" spans="5:131" s="17" customFormat="1" ht="8.1" customHeight="1" thickBot="1" x14ac:dyDescent="0.2">
      <c r="E29" s="229"/>
      <c r="F29" s="229"/>
      <c r="G29" s="327"/>
      <c r="H29" s="327"/>
      <c r="I29" s="327"/>
      <c r="J29" s="327"/>
      <c r="K29" s="327"/>
      <c r="L29" s="327"/>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74"/>
      <c r="AK29" s="80"/>
      <c r="AL29" s="225"/>
      <c r="AM29" s="225"/>
      <c r="AN29" s="225"/>
      <c r="AO29" s="225"/>
      <c r="AP29" s="225"/>
      <c r="AQ29" s="225"/>
      <c r="AR29" s="225"/>
      <c r="AS29" s="225"/>
      <c r="AT29" s="225"/>
      <c r="AU29" s="225"/>
      <c r="AV29" s="225"/>
      <c r="AW29" s="225"/>
      <c r="AX29" s="225"/>
      <c r="AY29" s="225"/>
      <c r="AZ29" s="225"/>
      <c r="BA29" s="225"/>
      <c r="BB29" s="225"/>
      <c r="BC29" s="191"/>
      <c r="BD29" s="35"/>
      <c r="BE29" s="35"/>
      <c r="BF29" s="35"/>
      <c r="BG29" s="81"/>
      <c r="BH29" s="80"/>
      <c r="BI29" s="227"/>
      <c r="BJ29" s="227"/>
      <c r="BK29" s="227"/>
      <c r="BL29" s="227"/>
      <c r="BM29" s="227"/>
      <c r="BN29" s="227"/>
      <c r="BO29" s="227"/>
      <c r="BP29" s="227"/>
      <c r="BQ29" s="227"/>
      <c r="BR29" s="227"/>
      <c r="BS29" s="227"/>
      <c r="BT29" s="227"/>
      <c r="BU29" s="227"/>
      <c r="BV29" s="81"/>
      <c r="BW29" s="277"/>
      <c r="BX29" s="269"/>
      <c r="BY29" s="269"/>
      <c r="BZ29" s="269"/>
      <c r="CA29" s="269"/>
      <c r="CB29" s="269"/>
      <c r="CC29" s="269"/>
      <c r="CD29" s="269"/>
      <c r="CE29" s="269"/>
      <c r="CF29" s="269"/>
      <c r="CG29" s="269"/>
      <c r="CH29" s="269"/>
      <c r="CI29" s="269"/>
      <c r="CJ29" s="269"/>
      <c r="CK29" s="269"/>
      <c r="CL29" s="412"/>
      <c r="CM29" s="412"/>
      <c r="CN29" s="412"/>
      <c r="CP29" s="20"/>
      <c r="CQ29" s="20"/>
      <c r="CR29" s="20"/>
      <c r="CS29" s="20"/>
      <c r="CT29" s="20"/>
      <c r="CU29" s="20"/>
      <c r="CV29" s="20"/>
      <c r="CW29" s="20"/>
      <c r="CX29" s="20"/>
      <c r="CY29" s="20"/>
      <c r="CZ29" s="20"/>
      <c r="DA29" s="20"/>
      <c r="DB29" s="20"/>
      <c r="DC29" s="44"/>
      <c r="DD29" s="45"/>
      <c r="DE29" s="44"/>
      <c r="DF29" s="44"/>
      <c r="DG29" s="44"/>
      <c r="DH29" s="52" t="s">
        <v>8</v>
      </c>
      <c r="DI29" s="52"/>
      <c r="DJ29" s="52"/>
      <c r="DK29" s="52" t="s">
        <v>9</v>
      </c>
      <c r="DL29" s="52"/>
      <c r="DM29" s="52"/>
      <c r="DN29" s="44"/>
      <c r="DO29" s="20"/>
      <c r="DP29" s="53" t="str">
        <f>BG5</f>
        <v>?</v>
      </c>
      <c r="DQ29" s="53">
        <f>BQ10</f>
        <v>0</v>
      </c>
      <c r="DR29" s="53">
        <f>AK1</f>
        <v>0</v>
      </c>
      <c r="DS29" s="54" t="str">
        <f>IF(DR29="ギヤレス","ギヤレス","その他")</f>
        <v>その他</v>
      </c>
      <c r="DT29" s="53">
        <f>BD1</f>
        <v>0</v>
      </c>
      <c r="DU29" s="54" t="str">
        <f>IF(DT29="","","OK")</f>
        <v>OK</v>
      </c>
      <c r="DV29" s="154" t="str">
        <f>_xlfn.IFNA(_xlfn.XLOOKUP(DP31,DP33:DP60,DV33:DV60),"仕様確認")</f>
        <v>仕様確認</v>
      </c>
      <c r="DW29" s="20"/>
      <c r="DX29" s="20"/>
      <c r="DY29" s="20"/>
      <c r="DZ29" s="20"/>
      <c r="EA29" s="20"/>
    </row>
    <row r="30" spans="5:131" s="17" customFormat="1" ht="8.1" customHeight="1" thickBot="1" x14ac:dyDescent="0.2">
      <c r="E30" s="229"/>
      <c r="F30" s="229"/>
      <c r="G30" s="327"/>
      <c r="H30" s="327"/>
      <c r="I30" s="327"/>
      <c r="J30" s="327"/>
      <c r="K30" s="327"/>
      <c r="L30" s="327"/>
      <c r="M30" s="231" t="s">
        <v>203</v>
      </c>
      <c r="N30" s="231"/>
      <c r="O30" s="231"/>
      <c r="P30" s="231"/>
      <c r="Q30" s="231"/>
      <c r="R30" s="231"/>
      <c r="S30" s="231"/>
      <c r="T30" s="231"/>
      <c r="U30" s="231"/>
      <c r="V30" s="231"/>
      <c r="W30" s="231"/>
      <c r="X30" s="231" t="s">
        <v>204</v>
      </c>
      <c r="Y30" s="231"/>
      <c r="Z30" s="231"/>
      <c r="AA30" s="231"/>
      <c r="AB30" s="231"/>
      <c r="AC30" s="231"/>
      <c r="AD30" s="231"/>
      <c r="AE30" s="231"/>
      <c r="AF30" s="231"/>
      <c r="AG30" s="231"/>
      <c r="AH30" s="231"/>
      <c r="AI30" s="231"/>
      <c r="AJ30" s="274"/>
      <c r="AK30" s="232" t="s">
        <v>205</v>
      </c>
      <c r="AL30" s="233"/>
      <c r="AM30" s="233"/>
      <c r="AN30" s="233"/>
      <c r="AO30" s="233"/>
      <c r="AP30" s="233"/>
      <c r="AQ30" s="233"/>
      <c r="AR30" s="233"/>
      <c r="AS30" s="233"/>
      <c r="AT30" s="233"/>
      <c r="AU30" s="233"/>
      <c r="AV30" s="233"/>
      <c r="AW30" s="233"/>
      <c r="AX30" s="233"/>
      <c r="AY30" s="233"/>
      <c r="AZ30" s="233"/>
      <c r="BA30" s="233"/>
      <c r="BB30" s="233"/>
      <c r="BC30" s="233"/>
      <c r="BD30" s="233"/>
      <c r="BE30" s="233"/>
      <c r="BF30" s="233"/>
      <c r="BG30" s="234"/>
      <c r="BH30" s="293" t="s">
        <v>206</v>
      </c>
      <c r="BI30" s="294"/>
      <c r="BJ30" s="294"/>
      <c r="BK30" s="294"/>
      <c r="BL30" s="294"/>
      <c r="BM30" s="294"/>
      <c r="BN30" s="294"/>
      <c r="BO30" s="294"/>
      <c r="BP30" s="294"/>
      <c r="BQ30" s="294"/>
      <c r="BR30" s="294"/>
      <c r="BS30" s="294"/>
      <c r="BT30" s="294"/>
      <c r="BU30" s="294"/>
      <c r="BV30" s="295"/>
      <c r="BW30" s="277" t="str">
        <f>IF(OR(OR(DH55="",DH56=""),OR(DH57="",DH58="")),"",IF(AND(AND(DH55="〇",DH56="〇"),AND(DH57="〇",DH58="〇")),"〇",""))</f>
        <v/>
      </c>
      <c r="BX30" s="269"/>
      <c r="BY30" s="269"/>
      <c r="BZ30" s="269"/>
      <c r="CA30" s="269"/>
      <c r="CB30" s="269" t="s">
        <v>190</v>
      </c>
      <c r="CC30" s="269"/>
      <c r="CD30" s="269"/>
      <c r="CE30" s="269"/>
      <c r="CF30" s="269"/>
      <c r="CG30" s="269" t="str">
        <f>IF(OR(OR(DH55="",DH56=""),OR(DH57="",DH58="")),"",IF(OR(OR(DH55="×",DH56="×"),OR(DH57="×",DH58="×")),"〇",""))</f>
        <v/>
      </c>
      <c r="CH30" s="269"/>
      <c r="CI30" s="269"/>
      <c r="CJ30" s="269"/>
      <c r="CK30" s="269"/>
      <c r="CL30" s="285" t="s">
        <v>207</v>
      </c>
      <c r="CM30" s="285"/>
      <c r="CN30" s="285"/>
      <c r="CP30" s="20"/>
      <c r="CQ30" s="20"/>
      <c r="CR30" s="20"/>
      <c r="CS30" s="20"/>
      <c r="CT30" s="20"/>
      <c r="CU30" s="20"/>
      <c r="CV30" s="20"/>
      <c r="CW30" s="20"/>
      <c r="CX30" s="20"/>
      <c r="CY30" s="20"/>
      <c r="CZ30" s="20"/>
      <c r="DA30" s="20"/>
      <c r="DB30" s="20"/>
      <c r="DC30" s="44" t="s">
        <v>3</v>
      </c>
      <c r="DD30" s="45" t="s">
        <v>4</v>
      </c>
      <c r="DE30" s="44" t="s">
        <v>15</v>
      </c>
      <c r="DF30" s="44"/>
      <c r="DG30" s="44" t="s">
        <v>208</v>
      </c>
      <c r="DH30" s="44" t="s">
        <v>16</v>
      </c>
      <c r="DI30" s="44">
        <v>-75</v>
      </c>
      <c r="DJ30" s="44">
        <v>75</v>
      </c>
      <c r="DK30" s="44" t="s">
        <v>334</v>
      </c>
      <c r="DL30" s="44" t="s">
        <v>334</v>
      </c>
      <c r="DM30" s="44" t="s">
        <v>334</v>
      </c>
      <c r="DN30" s="44" t="s">
        <v>17</v>
      </c>
      <c r="DO30" s="20"/>
      <c r="DP30" s="54"/>
      <c r="DQ30" s="54"/>
      <c r="DR30" s="54"/>
      <c r="DS30" s="54"/>
      <c r="DT30" s="54"/>
      <c r="DU30" s="54"/>
      <c r="DV30" s="54"/>
      <c r="DW30" s="20"/>
      <c r="DX30" s="20"/>
      <c r="DY30" s="20"/>
      <c r="DZ30" s="20"/>
      <c r="EA30" s="20"/>
    </row>
    <row r="31" spans="5:131" s="17" customFormat="1" ht="8.1" customHeight="1" thickBot="1" x14ac:dyDescent="0.2">
      <c r="E31" s="229"/>
      <c r="F31" s="229"/>
      <c r="G31" s="327"/>
      <c r="H31" s="327"/>
      <c r="I31" s="327"/>
      <c r="J31" s="327"/>
      <c r="K31" s="327"/>
      <c r="L31" s="327"/>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74"/>
      <c r="AK31" s="235"/>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7"/>
      <c r="BH31" s="296"/>
      <c r="BI31" s="297"/>
      <c r="BJ31" s="297"/>
      <c r="BK31" s="297"/>
      <c r="BL31" s="297"/>
      <c r="BM31" s="297"/>
      <c r="BN31" s="297"/>
      <c r="BO31" s="297"/>
      <c r="BP31" s="297"/>
      <c r="BQ31" s="297"/>
      <c r="BR31" s="297"/>
      <c r="BS31" s="297"/>
      <c r="BT31" s="297"/>
      <c r="BU31" s="297"/>
      <c r="BV31" s="298"/>
      <c r="BW31" s="277"/>
      <c r="BX31" s="269"/>
      <c r="BY31" s="269"/>
      <c r="BZ31" s="269"/>
      <c r="CA31" s="269"/>
      <c r="CB31" s="269"/>
      <c r="CC31" s="269"/>
      <c r="CD31" s="269"/>
      <c r="CE31" s="269"/>
      <c r="CF31" s="269"/>
      <c r="CG31" s="269"/>
      <c r="CH31" s="269"/>
      <c r="CI31" s="269"/>
      <c r="CJ31" s="269"/>
      <c r="CK31" s="269"/>
      <c r="CL31" s="285"/>
      <c r="CM31" s="285"/>
      <c r="CN31" s="285"/>
      <c r="CP31" s="20"/>
      <c r="CQ31" s="20"/>
      <c r="CR31" s="20"/>
      <c r="CS31" s="20"/>
      <c r="CT31" s="20"/>
      <c r="CU31" s="20"/>
      <c r="CV31" s="20"/>
      <c r="CW31" s="20"/>
      <c r="CX31" s="20"/>
      <c r="CY31" s="20"/>
      <c r="CZ31" s="20"/>
      <c r="DA31" s="20"/>
      <c r="DB31" s="20"/>
      <c r="DC31" s="44" t="s">
        <v>10</v>
      </c>
      <c r="DD31" s="45" t="s">
        <v>11</v>
      </c>
      <c r="DE31" s="44" t="s">
        <v>15</v>
      </c>
      <c r="DF31" s="44"/>
      <c r="DG31" s="44" t="s">
        <v>208</v>
      </c>
      <c r="DH31" s="44" t="s">
        <v>16</v>
      </c>
      <c r="DI31" s="44">
        <v>-75</v>
      </c>
      <c r="DJ31" s="44">
        <v>75</v>
      </c>
      <c r="DK31" s="44" t="s">
        <v>334</v>
      </c>
      <c r="DL31" s="44" t="s">
        <v>334</v>
      </c>
      <c r="DM31" s="44" t="s">
        <v>334</v>
      </c>
      <c r="DN31" s="44" t="s">
        <v>23</v>
      </c>
      <c r="DO31" s="20"/>
      <c r="DP31" s="53" t="str">
        <f>DP29&amp;DQ29&amp;DS29&amp;$F$1&amp;DU29</f>
        <v>?0その他OK</v>
      </c>
      <c r="DQ31" s="54"/>
      <c r="DR31" s="54"/>
      <c r="DS31" s="54"/>
      <c r="DT31" s="54"/>
      <c r="DU31" s="54"/>
      <c r="DV31" s="54"/>
      <c r="DW31" s="20"/>
      <c r="DX31" s="20"/>
      <c r="DY31" s="20"/>
      <c r="DZ31" s="20"/>
      <c r="EA31" s="20"/>
    </row>
    <row r="32" spans="5:131" s="17" customFormat="1" ht="8.1" customHeight="1" thickBot="1" x14ac:dyDescent="0.2">
      <c r="E32" s="229"/>
      <c r="F32" s="229"/>
      <c r="G32" s="327"/>
      <c r="H32" s="327"/>
      <c r="I32" s="327"/>
      <c r="J32" s="327"/>
      <c r="K32" s="327"/>
      <c r="L32" s="327"/>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74"/>
      <c r="AK32" s="235"/>
      <c r="AL32" s="236"/>
      <c r="AM32" s="236"/>
      <c r="AN32" s="236"/>
      <c r="AO32" s="236"/>
      <c r="AP32" s="236"/>
      <c r="AQ32" s="236"/>
      <c r="AR32" s="236"/>
      <c r="AS32" s="236"/>
      <c r="AT32" s="236"/>
      <c r="AU32" s="236"/>
      <c r="AV32" s="236"/>
      <c r="AW32" s="236"/>
      <c r="AX32" s="236"/>
      <c r="AY32" s="236"/>
      <c r="AZ32" s="236"/>
      <c r="BA32" s="236"/>
      <c r="BB32" s="236"/>
      <c r="BC32" s="236"/>
      <c r="BD32" s="236"/>
      <c r="BE32" s="236"/>
      <c r="BF32" s="236"/>
      <c r="BG32" s="237"/>
      <c r="BH32" s="50"/>
      <c r="BI32" s="11"/>
      <c r="BJ32" s="11"/>
      <c r="BK32" s="11"/>
      <c r="BL32" s="11"/>
      <c r="BM32" s="11"/>
      <c r="BN32" s="11"/>
      <c r="BO32" s="11"/>
      <c r="BP32" s="11"/>
      <c r="BQ32" s="11"/>
      <c r="BR32" s="11"/>
      <c r="BS32" s="11"/>
      <c r="BT32" s="11"/>
      <c r="BU32" s="11"/>
      <c r="BV32" s="51"/>
      <c r="BW32" s="277"/>
      <c r="BX32" s="269"/>
      <c r="BY32" s="269"/>
      <c r="BZ32" s="269"/>
      <c r="CA32" s="269"/>
      <c r="CB32" s="269"/>
      <c r="CC32" s="269"/>
      <c r="CD32" s="269"/>
      <c r="CE32" s="269"/>
      <c r="CF32" s="269"/>
      <c r="CG32" s="269"/>
      <c r="CH32" s="269"/>
      <c r="CI32" s="269"/>
      <c r="CJ32" s="269"/>
      <c r="CK32" s="269"/>
      <c r="CL32" s="285"/>
      <c r="CM32" s="285"/>
      <c r="CN32" s="285"/>
      <c r="CP32" s="20"/>
      <c r="CQ32" s="20"/>
      <c r="CR32" s="20"/>
      <c r="CS32" s="20"/>
      <c r="CT32" s="20"/>
      <c r="CU32" s="20"/>
      <c r="CV32" s="20"/>
      <c r="CW32" s="20"/>
      <c r="CX32" s="20"/>
      <c r="CY32" s="20"/>
      <c r="CZ32" s="20"/>
      <c r="DA32" s="20"/>
      <c r="DB32" s="20"/>
      <c r="DC32" s="44" t="s">
        <v>19</v>
      </c>
      <c r="DD32" s="45" t="s">
        <v>20</v>
      </c>
      <c r="DE32" s="44" t="s">
        <v>15</v>
      </c>
      <c r="DF32" s="44"/>
      <c r="DG32" s="44" t="s">
        <v>208</v>
      </c>
      <c r="DH32" s="44" t="s">
        <v>16</v>
      </c>
      <c r="DI32" s="44">
        <v>-75</v>
      </c>
      <c r="DJ32" s="44">
        <v>75</v>
      </c>
      <c r="DK32" s="44" t="s">
        <v>334</v>
      </c>
      <c r="DL32" s="44" t="s">
        <v>334</v>
      </c>
      <c r="DM32" s="44" t="s">
        <v>334</v>
      </c>
      <c r="DN32" s="44" t="s">
        <v>28</v>
      </c>
      <c r="DO32" s="20"/>
      <c r="DP32" s="54"/>
      <c r="DQ32" s="54"/>
      <c r="DR32" s="55"/>
      <c r="DS32" s="55"/>
      <c r="DT32" s="55"/>
      <c r="DU32" s="55"/>
      <c r="DV32" s="54"/>
      <c r="DW32" s="20"/>
      <c r="DX32" s="20"/>
      <c r="DY32" s="20"/>
      <c r="DZ32" s="20"/>
      <c r="EA32" s="20"/>
    </row>
    <row r="33" spans="5:131" s="17" customFormat="1" ht="8.1" customHeight="1" thickBot="1" x14ac:dyDescent="0.2">
      <c r="E33" s="229"/>
      <c r="F33" s="229"/>
      <c r="G33" s="327"/>
      <c r="H33" s="327"/>
      <c r="I33" s="327"/>
      <c r="J33" s="327"/>
      <c r="K33" s="327"/>
      <c r="L33" s="327"/>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74"/>
      <c r="AK33" s="158"/>
      <c r="AL33" s="289" t="s">
        <v>209</v>
      </c>
      <c r="AM33" s="289"/>
      <c r="AN33" s="289"/>
      <c r="AO33" s="289"/>
      <c r="AP33" s="289"/>
      <c r="AQ33" s="330">
        <f>DD55</f>
        <v>500000</v>
      </c>
      <c r="AR33" s="330"/>
      <c r="AS33" s="330"/>
      <c r="AT33" s="330"/>
      <c r="AU33" s="330"/>
      <c r="AV33" s="331"/>
      <c r="AW33" s="331"/>
      <c r="AX33" s="289" t="s">
        <v>210</v>
      </c>
      <c r="AY33" s="290"/>
      <c r="AZ33" s="339">
        <f>DE55</f>
        <v>10</v>
      </c>
      <c r="BA33" s="340"/>
      <c r="BB33" s="340"/>
      <c r="BC33" s="340"/>
      <c r="BD33" s="289" t="s">
        <v>211</v>
      </c>
      <c r="BE33" s="289"/>
      <c r="BF33" s="289"/>
      <c r="BG33" s="56"/>
      <c r="BH33" s="260" t="s">
        <v>209</v>
      </c>
      <c r="BI33" s="261"/>
      <c r="BJ33" s="261"/>
      <c r="BK33" s="261"/>
      <c r="BL33" s="352"/>
      <c r="BM33" s="352"/>
      <c r="BN33" s="352"/>
      <c r="BO33" s="353"/>
      <c r="BP33" s="261" t="s">
        <v>210</v>
      </c>
      <c r="BQ33" s="286"/>
      <c r="BR33" s="267"/>
      <c r="BS33" s="267"/>
      <c r="BT33" s="267"/>
      <c r="BU33" s="261" t="s">
        <v>211</v>
      </c>
      <c r="BV33" s="262"/>
      <c r="BW33" s="277"/>
      <c r="BX33" s="269"/>
      <c r="BY33" s="269"/>
      <c r="BZ33" s="269"/>
      <c r="CA33" s="269"/>
      <c r="CB33" s="269"/>
      <c r="CC33" s="269"/>
      <c r="CD33" s="269"/>
      <c r="CE33" s="269"/>
      <c r="CF33" s="269"/>
      <c r="CG33" s="269"/>
      <c r="CH33" s="269"/>
      <c r="CI33" s="269"/>
      <c r="CJ33" s="269"/>
      <c r="CK33" s="269"/>
      <c r="CL33" s="285"/>
      <c r="CM33" s="285"/>
      <c r="CN33" s="285"/>
      <c r="CO33" s="16"/>
      <c r="CP33" s="20"/>
      <c r="CQ33" s="20"/>
      <c r="CR33" s="20"/>
      <c r="CS33" s="20"/>
      <c r="CT33" s="20"/>
      <c r="CU33" s="20"/>
      <c r="CV33" s="20"/>
      <c r="CW33" s="20"/>
      <c r="CX33" s="20"/>
      <c r="CY33" s="20"/>
      <c r="CZ33" s="20"/>
      <c r="DA33" s="20"/>
      <c r="DB33" s="20"/>
      <c r="DC33" s="44" t="s">
        <v>24</v>
      </c>
      <c r="DD33" s="45" t="s">
        <v>25</v>
      </c>
      <c r="DE33" s="44" t="s">
        <v>15</v>
      </c>
      <c r="DF33" s="44"/>
      <c r="DG33" s="44" t="s">
        <v>208</v>
      </c>
      <c r="DH33" s="44" t="s">
        <v>16</v>
      </c>
      <c r="DI33" s="44">
        <v>-75</v>
      </c>
      <c r="DJ33" s="44">
        <v>75</v>
      </c>
      <c r="DK33" s="44" t="s">
        <v>31</v>
      </c>
      <c r="DL33" s="44">
        <v>-50</v>
      </c>
      <c r="DM33" s="44">
        <v>50</v>
      </c>
      <c r="DN33" s="44" t="s">
        <v>32</v>
      </c>
      <c r="DO33" s="20"/>
      <c r="DP33" s="57" t="str">
        <f>DQ33&amp;DR33&amp;DS33&amp;$F$1&amp;DU33</f>
        <v>型式ローピング構造照合積載照合</v>
      </c>
      <c r="DQ33" s="58" t="s">
        <v>45</v>
      </c>
      <c r="DR33" s="58" t="s">
        <v>36</v>
      </c>
      <c r="DS33" s="58" t="s">
        <v>46</v>
      </c>
      <c r="DT33" s="58" t="s">
        <v>39</v>
      </c>
      <c r="DU33" s="58" t="s">
        <v>47</v>
      </c>
      <c r="DV33" s="59" t="s">
        <v>41</v>
      </c>
      <c r="DW33" s="20"/>
      <c r="DX33" s="20"/>
      <c r="DY33" s="20"/>
      <c r="DZ33" s="20"/>
      <c r="EA33" s="20"/>
    </row>
    <row r="34" spans="5:131" s="17" customFormat="1" ht="8.1" customHeight="1" x14ac:dyDescent="0.15">
      <c r="E34" s="229"/>
      <c r="F34" s="229"/>
      <c r="G34" s="327"/>
      <c r="H34" s="327"/>
      <c r="I34" s="327"/>
      <c r="J34" s="327"/>
      <c r="K34" s="327"/>
      <c r="L34" s="327"/>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74"/>
      <c r="AK34" s="158"/>
      <c r="AL34" s="289"/>
      <c r="AM34" s="289"/>
      <c r="AN34" s="289"/>
      <c r="AO34" s="289"/>
      <c r="AP34" s="289"/>
      <c r="AQ34" s="287"/>
      <c r="AR34" s="287"/>
      <c r="AS34" s="287"/>
      <c r="AT34" s="287"/>
      <c r="AU34" s="287"/>
      <c r="AV34" s="288"/>
      <c r="AW34" s="288"/>
      <c r="AX34" s="290"/>
      <c r="AY34" s="290"/>
      <c r="AZ34" s="311"/>
      <c r="BA34" s="311"/>
      <c r="BB34" s="311"/>
      <c r="BC34" s="311"/>
      <c r="BD34" s="289"/>
      <c r="BE34" s="289"/>
      <c r="BF34" s="289"/>
      <c r="BG34" s="56"/>
      <c r="BH34" s="260"/>
      <c r="BI34" s="261"/>
      <c r="BJ34" s="261"/>
      <c r="BK34" s="261"/>
      <c r="BL34" s="309"/>
      <c r="BM34" s="309"/>
      <c r="BN34" s="309"/>
      <c r="BO34" s="354"/>
      <c r="BP34" s="286"/>
      <c r="BQ34" s="286"/>
      <c r="BR34" s="342"/>
      <c r="BS34" s="342"/>
      <c r="BT34" s="342"/>
      <c r="BU34" s="261"/>
      <c r="BV34" s="262"/>
      <c r="BW34" s="277"/>
      <c r="BX34" s="269"/>
      <c r="BY34" s="269"/>
      <c r="BZ34" s="269"/>
      <c r="CA34" s="269"/>
      <c r="CB34" s="269"/>
      <c r="CC34" s="269"/>
      <c r="CD34" s="269"/>
      <c r="CE34" s="269"/>
      <c r="CF34" s="269"/>
      <c r="CG34" s="269"/>
      <c r="CH34" s="269"/>
      <c r="CI34" s="269"/>
      <c r="CJ34" s="269"/>
      <c r="CK34" s="269"/>
      <c r="CL34" s="285"/>
      <c r="CM34" s="285"/>
      <c r="CN34" s="285"/>
      <c r="CO34" s="60"/>
      <c r="CP34" s="20"/>
      <c r="CQ34" s="20"/>
      <c r="CR34" s="20"/>
      <c r="CS34" s="20"/>
      <c r="CT34" s="20"/>
      <c r="CU34" s="20"/>
      <c r="CV34" s="20"/>
      <c r="CW34" s="20"/>
      <c r="CX34" s="20"/>
      <c r="CY34" s="20"/>
      <c r="CZ34" s="20"/>
      <c r="DA34" s="20"/>
      <c r="DB34" s="20"/>
      <c r="DC34" s="44" t="s">
        <v>29</v>
      </c>
      <c r="DD34" s="45" t="s">
        <v>30</v>
      </c>
      <c r="DE34" s="44" t="s">
        <v>15</v>
      </c>
      <c r="DF34" s="44"/>
      <c r="DG34" s="44" t="s">
        <v>208</v>
      </c>
      <c r="DH34" s="44" t="s">
        <v>16</v>
      </c>
      <c r="DI34" s="44">
        <v>-75</v>
      </c>
      <c r="DJ34" s="44">
        <v>75</v>
      </c>
      <c r="DK34" s="44" t="s">
        <v>31</v>
      </c>
      <c r="DL34" s="44">
        <v>-50</v>
      </c>
      <c r="DM34" s="44">
        <v>50</v>
      </c>
      <c r="DN34" s="44" t="s">
        <v>34</v>
      </c>
      <c r="DO34" s="20"/>
      <c r="DP34" s="61" t="str">
        <f>DQ34&amp;DR34&amp;DS34&amp;$F$1&amp;DU34</f>
        <v>RG2-6181:1その他NG</v>
      </c>
      <c r="DQ34" s="62" t="s">
        <v>48</v>
      </c>
      <c r="DR34" s="63" t="s">
        <v>5</v>
      </c>
      <c r="DS34" s="63" t="s">
        <v>49</v>
      </c>
      <c r="DT34" s="62" t="s">
        <v>50</v>
      </c>
      <c r="DU34" s="62" t="str">
        <f>IF(DT29="","",IF(AND(DT29&gt;=200,DT29&lt;=600),"OK","NG"))</f>
        <v>NG</v>
      </c>
      <c r="DV34" s="64">
        <v>600</v>
      </c>
      <c r="DW34" s="20"/>
      <c r="DX34" s="20"/>
      <c r="DY34" s="20"/>
      <c r="DZ34" s="20"/>
      <c r="EA34" s="20"/>
    </row>
    <row r="35" spans="5:131" s="17" customFormat="1" ht="8.1" customHeight="1" x14ac:dyDescent="0.15">
      <c r="E35" s="229"/>
      <c r="F35" s="229"/>
      <c r="G35" s="327"/>
      <c r="H35" s="327"/>
      <c r="I35" s="327"/>
      <c r="J35" s="327"/>
      <c r="K35" s="327"/>
      <c r="L35" s="327"/>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74"/>
      <c r="AK35" s="158"/>
      <c r="AL35" s="289" t="s">
        <v>212</v>
      </c>
      <c r="AM35" s="289"/>
      <c r="AN35" s="289"/>
      <c r="AO35" s="289"/>
      <c r="AP35" s="289"/>
      <c r="AQ35" s="287">
        <f>DD56</f>
        <v>2000000</v>
      </c>
      <c r="AR35" s="287"/>
      <c r="AS35" s="287"/>
      <c r="AT35" s="287"/>
      <c r="AU35" s="287"/>
      <c r="AV35" s="288"/>
      <c r="AW35" s="288"/>
      <c r="AX35" s="289" t="s">
        <v>210</v>
      </c>
      <c r="AY35" s="290"/>
      <c r="AZ35" s="341">
        <f>DE56</f>
        <v>10</v>
      </c>
      <c r="BA35" s="311"/>
      <c r="BB35" s="311"/>
      <c r="BC35" s="311"/>
      <c r="BD35" s="289" t="s">
        <v>211</v>
      </c>
      <c r="BE35" s="289"/>
      <c r="BF35" s="289"/>
      <c r="BG35" s="56"/>
      <c r="BH35" s="260" t="s">
        <v>212</v>
      </c>
      <c r="BI35" s="261"/>
      <c r="BJ35" s="261"/>
      <c r="BK35" s="261"/>
      <c r="BL35" s="309"/>
      <c r="BM35" s="309"/>
      <c r="BN35" s="309"/>
      <c r="BO35" s="310"/>
      <c r="BP35" s="261" t="s">
        <v>210</v>
      </c>
      <c r="BQ35" s="286"/>
      <c r="BR35" s="342"/>
      <c r="BS35" s="342"/>
      <c r="BT35" s="342"/>
      <c r="BU35" s="261" t="s">
        <v>211</v>
      </c>
      <c r="BV35" s="262"/>
      <c r="BW35" s="277"/>
      <c r="BX35" s="269"/>
      <c r="BY35" s="269"/>
      <c r="BZ35" s="269"/>
      <c r="CA35" s="269"/>
      <c r="CB35" s="269"/>
      <c r="CC35" s="269"/>
      <c r="CD35" s="269"/>
      <c r="CE35" s="269"/>
      <c r="CF35" s="269"/>
      <c r="CG35" s="269"/>
      <c r="CH35" s="269"/>
      <c r="CI35" s="269"/>
      <c r="CJ35" s="269"/>
      <c r="CK35" s="269"/>
      <c r="CL35" s="285"/>
      <c r="CM35" s="285"/>
      <c r="CN35" s="285"/>
      <c r="CO35" s="60"/>
      <c r="CP35" s="20"/>
      <c r="CQ35" s="20"/>
      <c r="CR35" s="20"/>
      <c r="CS35" s="20"/>
      <c r="CT35" s="20"/>
      <c r="CU35" s="20"/>
      <c r="CV35" s="20"/>
      <c r="CW35" s="20"/>
      <c r="CX35" s="20"/>
      <c r="CY35" s="20"/>
      <c r="CZ35" s="20"/>
      <c r="DA35" s="20"/>
      <c r="DB35" s="20"/>
      <c r="DC35" s="44"/>
      <c r="DD35" s="45"/>
      <c r="DE35" s="44"/>
      <c r="DF35" s="44"/>
      <c r="DG35" s="44"/>
      <c r="DH35" s="44"/>
      <c r="DI35" s="44"/>
      <c r="DJ35" s="44"/>
      <c r="DK35" s="44"/>
      <c r="DL35" s="44"/>
      <c r="DM35" s="44"/>
      <c r="DN35" s="44"/>
      <c r="DO35" s="20"/>
      <c r="DP35" s="65" t="str">
        <f t="shared" ref="DP35:DP60" si="0">DQ35&amp;DR35&amp;DS35&amp;$F$1&amp;DU35</f>
        <v>RG2-6181:1その他NG</v>
      </c>
      <c r="DQ35" s="66" t="s">
        <v>48</v>
      </c>
      <c r="DR35" s="67" t="s">
        <v>5</v>
      </c>
      <c r="DS35" s="67" t="s">
        <v>49</v>
      </c>
      <c r="DT35" s="68" t="s">
        <v>51</v>
      </c>
      <c r="DU35" s="68" t="str">
        <f>IF(DT29="","",IF(AND(DT29&gt;600,DT29&lt;=750),"OK","NG"))</f>
        <v>NG</v>
      </c>
      <c r="DV35" s="69">
        <v>700</v>
      </c>
      <c r="DW35" s="20"/>
      <c r="DX35" s="20"/>
      <c r="DY35" s="20"/>
      <c r="DZ35" s="20"/>
      <c r="EA35" s="20"/>
    </row>
    <row r="36" spans="5:131" s="17" customFormat="1" ht="8.1" customHeight="1" x14ac:dyDescent="0.15">
      <c r="E36" s="229"/>
      <c r="F36" s="229"/>
      <c r="G36" s="327"/>
      <c r="H36" s="327"/>
      <c r="I36" s="327"/>
      <c r="J36" s="327"/>
      <c r="K36" s="327"/>
      <c r="L36" s="327"/>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74"/>
      <c r="AK36" s="158"/>
      <c r="AL36" s="289"/>
      <c r="AM36" s="289"/>
      <c r="AN36" s="289"/>
      <c r="AO36" s="289"/>
      <c r="AP36" s="289"/>
      <c r="AQ36" s="287"/>
      <c r="AR36" s="287"/>
      <c r="AS36" s="287"/>
      <c r="AT36" s="287"/>
      <c r="AU36" s="287"/>
      <c r="AV36" s="288"/>
      <c r="AW36" s="288"/>
      <c r="AX36" s="290"/>
      <c r="AY36" s="290"/>
      <c r="AZ36" s="311"/>
      <c r="BA36" s="311"/>
      <c r="BB36" s="311"/>
      <c r="BC36" s="311"/>
      <c r="BD36" s="289"/>
      <c r="BE36" s="289"/>
      <c r="BF36" s="289"/>
      <c r="BG36" s="56"/>
      <c r="BH36" s="260"/>
      <c r="BI36" s="261"/>
      <c r="BJ36" s="261"/>
      <c r="BK36" s="261"/>
      <c r="BL36" s="309"/>
      <c r="BM36" s="309"/>
      <c r="BN36" s="309"/>
      <c r="BO36" s="310"/>
      <c r="BP36" s="286"/>
      <c r="BQ36" s="286"/>
      <c r="BR36" s="342"/>
      <c r="BS36" s="342"/>
      <c r="BT36" s="342"/>
      <c r="BU36" s="261"/>
      <c r="BV36" s="262"/>
      <c r="BW36" s="277"/>
      <c r="BX36" s="269"/>
      <c r="BY36" s="269"/>
      <c r="BZ36" s="269"/>
      <c r="CA36" s="269"/>
      <c r="CB36" s="269"/>
      <c r="CC36" s="269"/>
      <c r="CD36" s="269"/>
      <c r="CE36" s="269"/>
      <c r="CF36" s="269"/>
      <c r="CG36" s="269"/>
      <c r="CH36" s="269"/>
      <c r="CI36" s="269"/>
      <c r="CJ36" s="269"/>
      <c r="CK36" s="269"/>
      <c r="CL36" s="285"/>
      <c r="CM36" s="285"/>
      <c r="CN36" s="285"/>
      <c r="CO36" s="60"/>
      <c r="CP36" s="20"/>
      <c r="CQ36" s="20"/>
      <c r="CR36" s="20"/>
      <c r="CS36" s="20"/>
      <c r="CT36" s="20"/>
      <c r="CU36" s="20"/>
      <c r="CV36" s="20"/>
      <c r="CW36" s="20"/>
      <c r="CX36" s="20"/>
      <c r="CY36" s="20"/>
      <c r="CZ36" s="20"/>
      <c r="DA36" s="20"/>
      <c r="DB36" s="20"/>
      <c r="DC36" s="44"/>
      <c r="DD36" s="45"/>
      <c r="DE36" s="44"/>
      <c r="DF36" s="44"/>
      <c r="DG36" s="44"/>
      <c r="DH36" s="44"/>
      <c r="DI36" s="44"/>
      <c r="DJ36" s="44"/>
      <c r="DK36" s="44"/>
      <c r="DL36" s="44"/>
      <c r="DM36" s="44"/>
      <c r="DN36" s="44"/>
      <c r="DO36" s="20"/>
      <c r="DP36" s="65" t="str">
        <f t="shared" si="0"/>
        <v>RG2-6182:1その他NG</v>
      </c>
      <c r="DQ36" s="66" t="s">
        <v>48</v>
      </c>
      <c r="DR36" s="67" t="s">
        <v>12</v>
      </c>
      <c r="DS36" s="67" t="s">
        <v>49</v>
      </c>
      <c r="DT36" s="68" t="s">
        <v>52</v>
      </c>
      <c r="DU36" s="68" t="str">
        <f>IF(DT29="","",IF(AND(DT29&gt;=400,DT29&lt;=1350),"OK","NG"))</f>
        <v>NG</v>
      </c>
      <c r="DV36" s="69">
        <v>600</v>
      </c>
      <c r="DW36" s="20"/>
      <c r="DX36" s="20"/>
      <c r="DY36" s="20"/>
      <c r="DZ36" s="20"/>
      <c r="EA36" s="20"/>
    </row>
    <row r="37" spans="5:131" s="17" customFormat="1" ht="8.1" customHeight="1" x14ac:dyDescent="0.15">
      <c r="E37" s="229"/>
      <c r="F37" s="229"/>
      <c r="G37" s="327"/>
      <c r="H37" s="327"/>
      <c r="I37" s="327"/>
      <c r="J37" s="327"/>
      <c r="K37" s="327"/>
      <c r="L37" s="327"/>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74"/>
      <c r="AK37" s="158"/>
      <c r="AL37" s="289" t="s">
        <v>213</v>
      </c>
      <c r="AM37" s="289"/>
      <c r="AN37" s="289"/>
      <c r="AO37" s="289"/>
      <c r="AP37" s="289"/>
      <c r="AQ37" s="287">
        <f>DD57</f>
        <v>2000000</v>
      </c>
      <c r="AR37" s="287"/>
      <c r="AS37" s="287"/>
      <c r="AT37" s="287"/>
      <c r="AU37" s="287"/>
      <c r="AV37" s="288"/>
      <c r="AW37" s="288"/>
      <c r="AX37" s="289" t="s">
        <v>210</v>
      </c>
      <c r="AY37" s="290"/>
      <c r="AZ37" s="311">
        <f>DE57</f>
        <v>10</v>
      </c>
      <c r="BA37" s="311"/>
      <c r="BB37" s="311"/>
      <c r="BC37" s="311"/>
      <c r="BD37" s="289" t="s">
        <v>211</v>
      </c>
      <c r="BE37" s="289"/>
      <c r="BF37" s="289"/>
      <c r="BG37" s="56"/>
      <c r="BH37" s="260" t="s">
        <v>213</v>
      </c>
      <c r="BI37" s="261"/>
      <c r="BJ37" s="261"/>
      <c r="BK37" s="261"/>
      <c r="BL37" s="309"/>
      <c r="BM37" s="309"/>
      <c r="BN37" s="309"/>
      <c r="BO37" s="310"/>
      <c r="BP37" s="261" t="s">
        <v>210</v>
      </c>
      <c r="BQ37" s="286"/>
      <c r="BR37" s="342"/>
      <c r="BS37" s="342"/>
      <c r="BT37" s="342"/>
      <c r="BU37" s="261" t="s">
        <v>211</v>
      </c>
      <c r="BV37" s="262"/>
      <c r="BW37" s="277"/>
      <c r="BX37" s="269"/>
      <c r="BY37" s="269"/>
      <c r="BZ37" s="269"/>
      <c r="CA37" s="269"/>
      <c r="CB37" s="269"/>
      <c r="CC37" s="269"/>
      <c r="CD37" s="269"/>
      <c r="CE37" s="269"/>
      <c r="CF37" s="269"/>
      <c r="CG37" s="269"/>
      <c r="CH37" s="269"/>
      <c r="CI37" s="269"/>
      <c r="CJ37" s="269"/>
      <c r="CK37" s="269"/>
      <c r="CL37" s="285"/>
      <c r="CM37" s="285"/>
      <c r="CN37" s="285"/>
      <c r="CO37" s="60"/>
      <c r="CP37" s="20"/>
      <c r="CQ37" s="20"/>
      <c r="CR37" s="20"/>
      <c r="CS37" s="20"/>
      <c r="CT37" s="20"/>
      <c r="CU37" s="20"/>
      <c r="CV37" s="20"/>
      <c r="CW37" s="20"/>
      <c r="CX37" s="20"/>
      <c r="CY37" s="20"/>
      <c r="CZ37" s="20"/>
      <c r="DA37" s="20"/>
      <c r="DB37" s="20"/>
      <c r="DC37" s="44"/>
      <c r="DD37" s="45"/>
      <c r="DE37" s="44"/>
      <c r="DF37" s="44"/>
      <c r="DG37" s="44"/>
      <c r="DH37" s="44"/>
      <c r="DI37" s="44"/>
      <c r="DJ37" s="44"/>
      <c r="DK37" s="44"/>
      <c r="DL37" s="44"/>
      <c r="DM37" s="44"/>
      <c r="DN37" s="44"/>
      <c r="DO37" s="20"/>
      <c r="DP37" s="203" t="str">
        <f t="shared" ref="DP37" si="1">DQ37&amp;DR37&amp;DS37&amp;$F$1&amp;DU37</f>
        <v>RG2-6182:1ギヤレスNG</v>
      </c>
      <c r="DQ37" s="204" t="s">
        <v>48</v>
      </c>
      <c r="DR37" s="205" t="s">
        <v>12</v>
      </c>
      <c r="DS37" s="205" t="s">
        <v>70</v>
      </c>
      <c r="DT37" s="206" t="s">
        <v>343</v>
      </c>
      <c r="DU37" s="206" t="str">
        <f>IF(DT29="","",IF(AND(DT29&gt;=400,DT29&lt;=1500),"OK","NG"))</f>
        <v>NG</v>
      </c>
      <c r="DV37" s="207">
        <v>600</v>
      </c>
      <c r="DW37" s="20"/>
      <c r="DX37" s="20"/>
      <c r="DY37" s="20"/>
      <c r="DZ37" s="20"/>
      <c r="EA37" s="20"/>
    </row>
    <row r="38" spans="5:131" s="17" customFormat="1" ht="8.1" customHeight="1" x14ac:dyDescent="0.15">
      <c r="E38" s="229"/>
      <c r="F38" s="229"/>
      <c r="G38" s="327"/>
      <c r="H38" s="327"/>
      <c r="I38" s="327"/>
      <c r="J38" s="327"/>
      <c r="K38" s="327"/>
      <c r="L38" s="327"/>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74"/>
      <c r="AK38" s="158"/>
      <c r="AL38" s="289"/>
      <c r="AM38" s="289"/>
      <c r="AN38" s="289"/>
      <c r="AO38" s="289"/>
      <c r="AP38" s="289"/>
      <c r="AQ38" s="287"/>
      <c r="AR38" s="287"/>
      <c r="AS38" s="287"/>
      <c r="AT38" s="287"/>
      <c r="AU38" s="287"/>
      <c r="AV38" s="288"/>
      <c r="AW38" s="288"/>
      <c r="AX38" s="290"/>
      <c r="AY38" s="290"/>
      <c r="AZ38" s="311"/>
      <c r="BA38" s="311"/>
      <c r="BB38" s="311"/>
      <c r="BC38" s="311"/>
      <c r="BD38" s="289"/>
      <c r="BE38" s="289"/>
      <c r="BF38" s="289"/>
      <c r="BG38" s="56"/>
      <c r="BH38" s="260"/>
      <c r="BI38" s="261"/>
      <c r="BJ38" s="261"/>
      <c r="BK38" s="261"/>
      <c r="BL38" s="309"/>
      <c r="BM38" s="309"/>
      <c r="BN38" s="309"/>
      <c r="BO38" s="310"/>
      <c r="BP38" s="286"/>
      <c r="BQ38" s="286"/>
      <c r="BR38" s="342"/>
      <c r="BS38" s="342"/>
      <c r="BT38" s="342"/>
      <c r="BU38" s="261"/>
      <c r="BV38" s="262"/>
      <c r="BW38" s="277"/>
      <c r="BX38" s="269"/>
      <c r="BY38" s="269"/>
      <c r="BZ38" s="269"/>
      <c r="CA38" s="269"/>
      <c r="CB38" s="269"/>
      <c r="CC38" s="269"/>
      <c r="CD38" s="269"/>
      <c r="CE38" s="269"/>
      <c r="CF38" s="269"/>
      <c r="CG38" s="269"/>
      <c r="CH38" s="269"/>
      <c r="CI38" s="269"/>
      <c r="CJ38" s="269"/>
      <c r="CK38" s="269"/>
      <c r="CL38" s="285"/>
      <c r="CM38" s="285"/>
      <c r="CN38" s="285"/>
      <c r="CO38" s="60"/>
      <c r="CP38" s="20"/>
      <c r="CQ38" s="20"/>
      <c r="CR38" s="20"/>
      <c r="CS38" s="20"/>
      <c r="CT38" s="20"/>
      <c r="CU38" s="20"/>
      <c r="CV38" s="20"/>
      <c r="CW38" s="20"/>
      <c r="CX38" s="20"/>
      <c r="CY38" s="20"/>
      <c r="CZ38" s="20"/>
      <c r="DA38" s="20"/>
      <c r="DB38" s="20"/>
      <c r="DC38" s="44"/>
      <c r="DD38" s="45"/>
      <c r="DE38" s="44"/>
      <c r="DF38" s="44"/>
      <c r="DG38" s="44"/>
      <c r="DH38" s="44"/>
      <c r="DI38" s="44"/>
      <c r="DJ38" s="44"/>
      <c r="DK38" s="44"/>
      <c r="DL38" s="44"/>
      <c r="DM38" s="44"/>
      <c r="DN38" s="44"/>
      <c r="DO38" s="20"/>
      <c r="DP38" s="65" t="str">
        <f t="shared" si="0"/>
        <v>RG2-6182:1その他NG</v>
      </c>
      <c r="DQ38" s="66" t="s">
        <v>48</v>
      </c>
      <c r="DR38" s="67" t="s">
        <v>12</v>
      </c>
      <c r="DS38" s="67" t="s">
        <v>49</v>
      </c>
      <c r="DT38" s="68" t="s">
        <v>53</v>
      </c>
      <c r="DU38" s="68" t="str">
        <f>IF(DT29="","",IF(AND(DT29&gt;1350,DT29&lt;=1500),"OK","NG"))</f>
        <v>NG</v>
      </c>
      <c r="DV38" s="69">
        <v>700</v>
      </c>
      <c r="DW38" s="20"/>
      <c r="DX38" s="20"/>
      <c r="DY38" s="20"/>
      <c r="DZ38" s="20"/>
      <c r="EA38" s="20"/>
    </row>
    <row r="39" spans="5:131" s="17" customFormat="1" ht="8.1" customHeight="1" x14ac:dyDescent="0.15">
      <c r="E39" s="229"/>
      <c r="F39" s="229"/>
      <c r="G39" s="327"/>
      <c r="H39" s="327"/>
      <c r="I39" s="327"/>
      <c r="J39" s="327"/>
      <c r="K39" s="327"/>
      <c r="L39" s="327"/>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74"/>
      <c r="AK39" s="158"/>
      <c r="AL39" s="289" t="s">
        <v>214</v>
      </c>
      <c r="AM39" s="289"/>
      <c r="AN39" s="289"/>
      <c r="AO39" s="289"/>
      <c r="AP39" s="289"/>
      <c r="AQ39" s="287">
        <f>DD58</f>
        <v>100000</v>
      </c>
      <c r="AR39" s="287"/>
      <c r="AS39" s="287"/>
      <c r="AT39" s="287"/>
      <c r="AU39" s="287"/>
      <c r="AV39" s="288"/>
      <c r="AW39" s="288"/>
      <c r="AX39" s="289" t="s">
        <v>210</v>
      </c>
      <c r="AY39" s="290"/>
      <c r="AZ39" s="311">
        <f>DE58</f>
        <v>10</v>
      </c>
      <c r="BA39" s="311"/>
      <c r="BB39" s="311"/>
      <c r="BC39" s="311"/>
      <c r="BD39" s="289" t="s">
        <v>211</v>
      </c>
      <c r="BE39" s="289"/>
      <c r="BF39" s="289"/>
      <c r="BG39" s="56"/>
      <c r="BH39" s="260" t="s">
        <v>214</v>
      </c>
      <c r="BI39" s="261"/>
      <c r="BJ39" s="261"/>
      <c r="BK39" s="261"/>
      <c r="BL39" s="309"/>
      <c r="BM39" s="309"/>
      <c r="BN39" s="309"/>
      <c r="BO39" s="310"/>
      <c r="BP39" s="261" t="s">
        <v>210</v>
      </c>
      <c r="BQ39" s="286"/>
      <c r="BR39" s="342"/>
      <c r="BS39" s="342"/>
      <c r="BT39" s="342"/>
      <c r="BU39" s="261" t="s">
        <v>211</v>
      </c>
      <c r="BV39" s="262"/>
      <c r="BW39" s="277"/>
      <c r="BX39" s="269"/>
      <c r="BY39" s="269"/>
      <c r="BZ39" s="269"/>
      <c r="CA39" s="269"/>
      <c r="CB39" s="269"/>
      <c r="CC39" s="269"/>
      <c r="CD39" s="269"/>
      <c r="CE39" s="269"/>
      <c r="CF39" s="269"/>
      <c r="CG39" s="269"/>
      <c r="CH39" s="269"/>
      <c r="CI39" s="269"/>
      <c r="CJ39" s="269"/>
      <c r="CK39" s="269"/>
      <c r="CL39" s="285"/>
      <c r="CM39" s="285"/>
      <c r="CN39" s="285"/>
      <c r="CO39" s="60"/>
      <c r="CP39" s="20"/>
      <c r="CQ39" s="20"/>
      <c r="CR39" s="20"/>
      <c r="CS39" s="20"/>
      <c r="CT39" s="20"/>
      <c r="CU39" s="71" t="s">
        <v>36</v>
      </c>
      <c r="CV39" s="20"/>
      <c r="CW39" s="20"/>
      <c r="CX39" s="20"/>
      <c r="CY39" s="20"/>
      <c r="CZ39" s="20"/>
      <c r="DA39" s="20"/>
      <c r="DB39" s="20"/>
      <c r="DC39" s="44"/>
      <c r="DD39" s="45"/>
      <c r="DE39" s="44"/>
      <c r="DF39" s="44"/>
      <c r="DG39" s="44"/>
      <c r="DH39" s="44"/>
      <c r="DI39" s="44"/>
      <c r="DJ39" s="44"/>
      <c r="DK39" s="44"/>
      <c r="DL39" s="44"/>
      <c r="DM39" s="44"/>
      <c r="DN39" s="44"/>
      <c r="DO39" s="20"/>
      <c r="DP39" s="65" t="str">
        <f t="shared" si="0"/>
        <v>RG2-6183:1その他NG</v>
      </c>
      <c r="DQ39" s="66" t="s">
        <v>48</v>
      </c>
      <c r="DR39" s="67" t="s">
        <v>21</v>
      </c>
      <c r="DS39" s="68" t="s">
        <v>49</v>
      </c>
      <c r="DT39" s="68" t="s">
        <v>54</v>
      </c>
      <c r="DU39" s="68" t="s">
        <v>55</v>
      </c>
      <c r="DV39" s="70" t="s">
        <v>56</v>
      </c>
      <c r="DW39" s="20"/>
      <c r="DX39" s="20"/>
      <c r="DY39" s="20"/>
      <c r="DZ39" s="20"/>
      <c r="EA39" s="20"/>
    </row>
    <row r="40" spans="5:131" s="17" customFormat="1" ht="8.1" customHeight="1" thickBot="1" x14ac:dyDescent="0.2">
      <c r="E40" s="229"/>
      <c r="F40" s="229"/>
      <c r="G40" s="327"/>
      <c r="H40" s="327"/>
      <c r="I40" s="327"/>
      <c r="J40" s="327"/>
      <c r="K40" s="327"/>
      <c r="L40" s="327"/>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74"/>
      <c r="AK40" s="158"/>
      <c r="AL40" s="289"/>
      <c r="AM40" s="289"/>
      <c r="AN40" s="289"/>
      <c r="AO40" s="289"/>
      <c r="AP40" s="289"/>
      <c r="AQ40" s="287"/>
      <c r="AR40" s="287"/>
      <c r="AS40" s="287"/>
      <c r="AT40" s="287"/>
      <c r="AU40" s="287"/>
      <c r="AV40" s="288"/>
      <c r="AW40" s="288"/>
      <c r="AX40" s="290"/>
      <c r="AY40" s="290"/>
      <c r="AZ40" s="311"/>
      <c r="BA40" s="311"/>
      <c r="BB40" s="311"/>
      <c r="BC40" s="311"/>
      <c r="BD40" s="289"/>
      <c r="BE40" s="289"/>
      <c r="BF40" s="289"/>
      <c r="BG40" s="56"/>
      <c r="BH40" s="260"/>
      <c r="BI40" s="261"/>
      <c r="BJ40" s="261"/>
      <c r="BK40" s="261"/>
      <c r="BL40" s="309"/>
      <c r="BM40" s="309"/>
      <c r="BN40" s="309"/>
      <c r="BO40" s="310"/>
      <c r="BP40" s="286"/>
      <c r="BQ40" s="286"/>
      <c r="BR40" s="342"/>
      <c r="BS40" s="342"/>
      <c r="BT40" s="342"/>
      <c r="BU40" s="261"/>
      <c r="BV40" s="262"/>
      <c r="BW40" s="277"/>
      <c r="BX40" s="269"/>
      <c r="BY40" s="269"/>
      <c r="BZ40" s="269"/>
      <c r="CA40" s="269"/>
      <c r="CB40" s="269"/>
      <c r="CC40" s="269"/>
      <c r="CD40" s="269"/>
      <c r="CE40" s="269"/>
      <c r="CF40" s="269"/>
      <c r="CG40" s="269"/>
      <c r="CH40" s="269"/>
      <c r="CI40" s="269"/>
      <c r="CJ40" s="269"/>
      <c r="CK40" s="269"/>
      <c r="CL40" s="285"/>
      <c r="CM40" s="285"/>
      <c r="CN40" s="285"/>
      <c r="CO40" s="60"/>
      <c r="CP40" s="20"/>
      <c r="CQ40" s="20"/>
      <c r="CR40" s="20"/>
      <c r="CS40" s="20"/>
      <c r="CT40" s="20"/>
      <c r="CU40" s="77" t="s">
        <v>5</v>
      </c>
      <c r="CV40" s="20"/>
      <c r="CW40" s="20"/>
      <c r="CX40" s="20"/>
      <c r="CY40" s="20"/>
      <c r="CZ40" s="20"/>
      <c r="DA40" s="20"/>
      <c r="DB40" s="20"/>
      <c r="DC40" s="44"/>
      <c r="DD40" s="45"/>
      <c r="DE40" s="44"/>
      <c r="DF40" s="44"/>
      <c r="DG40" s="44"/>
      <c r="DH40" s="44"/>
      <c r="DI40" s="44"/>
      <c r="DJ40" s="44"/>
      <c r="DK40" s="44"/>
      <c r="DL40" s="44"/>
      <c r="DM40" s="44"/>
      <c r="DN40" s="44"/>
      <c r="DO40" s="20"/>
      <c r="DP40" s="72" t="str">
        <f t="shared" si="0"/>
        <v>RG2-6184:1その他NG</v>
      </c>
      <c r="DQ40" s="73" t="s">
        <v>48</v>
      </c>
      <c r="DR40" s="74" t="s">
        <v>26</v>
      </c>
      <c r="DS40" s="75" t="s">
        <v>49</v>
      </c>
      <c r="DT40" s="75" t="s">
        <v>54</v>
      </c>
      <c r="DU40" s="75" t="s">
        <v>55</v>
      </c>
      <c r="DV40" s="76" t="s">
        <v>56</v>
      </c>
      <c r="DW40" s="20"/>
      <c r="DX40" s="20"/>
      <c r="DY40" s="20"/>
      <c r="DZ40" s="20"/>
      <c r="EA40" s="20"/>
    </row>
    <row r="41" spans="5:131" s="17" customFormat="1" ht="8.1" customHeight="1" x14ac:dyDescent="0.15">
      <c r="E41" s="229"/>
      <c r="F41" s="229"/>
      <c r="G41" s="327"/>
      <c r="H41" s="327"/>
      <c r="I41" s="327"/>
      <c r="J41" s="327"/>
      <c r="K41" s="327"/>
      <c r="L41" s="327"/>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74"/>
      <c r="AK41" s="164"/>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6"/>
      <c r="BH41" s="80"/>
      <c r="BI41" s="35"/>
      <c r="BJ41" s="35"/>
      <c r="BK41" s="35"/>
      <c r="BL41" s="35"/>
      <c r="BM41" s="35"/>
      <c r="BN41" s="35"/>
      <c r="BO41" s="35"/>
      <c r="BP41" s="35"/>
      <c r="BQ41" s="35"/>
      <c r="BR41" s="35"/>
      <c r="BS41" s="35"/>
      <c r="BT41" s="35"/>
      <c r="BU41" s="35"/>
      <c r="BV41" s="81"/>
      <c r="BW41" s="277"/>
      <c r="BX41" s="269"/>
      <c r="BY41" s="269"/>
      <c r="BZ41" s="269"/>
      <c r="CA41" s="269"/>
      <c r="CB41" s="269"/>
      <c r="CC41" s="269"/>
      <c r="CD41" s="269"/>
      <c r="CE41" s="269"/>
      <c r="CF41" s="269"/>
      <c r="CG41" s="269"/>
      <c r="CH41" s="269"/>
      <c r="CI41" s="269"/>
      <c r="CJ41" s="269"/>
      <c r="CK41" s="269"/>
      <c r="CL41" s="285"/>
      <c r="CM41" s="285"/>
      <c r="CN41" s="285"/>
      <c r="CO41" s="60"/>
      <c r="CP41" s="20"/>
      <c r="CQ41" s="20"/>
      <c r="CR41" s="20"/>
      <c r="CS41" s="20"/>
      <c r="CT41" s="20"/>
      <c r="CU41" s="77" t="s">
        <v>12</v>
      </c>
      <c r="CV41" s="20"/>
      <c r="CW41" s="20"/>
      <c r="CX41" s="20"/>
      <c r="CY41" s="20"/>
      <c r="CZ41" s="20"/>
      <c r="DA41" s="20"/>
      <c r="DB41" s="20"/>
      <c r="DC41" s="44"/>
      <c r="DD41" s="45"/>
      <c r="DE41" s="44"/>
      <c r="DF41" s="44"/>
      <c r="DG41" s="44"/>
      <c r="DH41" s="44"/>
      <c r="DI41" s="44"/>
      <c r="DJ41" s="44"/>
      <c r="DK41" s="44"/>
      <c r="DL41" s="44"/>
      <c r="DM41" s="44"/>
      <c r="DN41" s="44"/>
      <c r="DO41" s="20"/>
      <c r="DP41" s="61" t="str">
        <f t="shared" si="0"/>
        <v>RG2-6201:1その他NG</v>
      </c>
      <c r="DQ41" s="78" t="s">
        <v>59</v>
      </c>
      <c r="DR41" s="63" t="s">
        <v>5</v>
      </c>
      <c r="DS41" s="79" t="s">
        <v>49</v>
      </c>
      <c r="DT41" s="78" t="s">
        <v>60</v>
      </c>
      <c r="DU41" s="78" t="str">
        <f>IF(DT29="","",IF(AND(DT29&gt;=200,DT29&lt;=2000),"OK","NG"))</f>
        <v>NG</v>
      </c>
      <c r="DV41" s="64">
        <v>600</v>
      </c>
      <c r="DW41" s="20"/>
      <c r="DX41" s="20"/>
      <c r="DY41" s="20"/>
      <c r="DZ41" s="20"/>
      <c r="EA41" s="20"/>
    </row>
    <row r="42" spans="5:131" s="17" customFormat="1" ht="8.1" customHeight="1" x14ac:dyDescent="0.15">
      <c r="E42" s="229" t="s">
        <v>215</v>
      </c>
      <c r="F42" s="229"/>
      <c r="G42" s="327" t="s">
        <v>216</v>
      </c>
      <c r="H42" s="327"/>
      <c r="I42" s="327"/>
      <c r="J42" s="327"/>
      <c r="K42" s="327"/>
      <c r="L42" s="327"/>
      <c r="M42" s="230" t="s">
        <v>127</v>
      </c>
      <c r="N42" s="230"/>
      <c r="O42" s="230"/>
      <c r="P42" s="230"/>
      <c r="Q42" s="230"/>
      <c r="R42" s="230"/>
      <c r="S42" s="230"/>
      <c r="T42" s="230"/>
      <c r="U42" s="230"/>
      <c r="V42" s="230"/>
      <c r="W42" s="230"/>
      <c r="X42" s="231" t="s">
        <v>217</v>
      </c>
      <c r="Y42" s="231"/>
      <c r="Z42" s="231"/>
      <c r="AA42" s="231"/>
      <c r="AB42" s="231"/>
      <c r="AC42" s="231"/>
      <c r="AD42" s="231"/>
      <c r="AE42" s="231"/>
      <c r="AF42" s="231"/>
      <c r="AG42" s="231"/>
      <c r="AH42" s="231"/>
      <c r="AI42" s="231"/>
      <c r="AJ42" s="274"/>
      <c r="AK42" s="232" t="s">
        <v>335</v>
      </c>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4"/>
      <c r="BH42" s="300"/>
      <c r="BI42" s="301"/>
      <c r="BJ42" s="301"/>
      <c r="BK42" s="301"/>
      <c r="BL42" s="301"/>
      <c r="BM42" s="301"/>
      <c r="BN42" s="301"/>
      <c r="BO42" s="301"/>
      <c r="BP42" s="301"/>
      <c r="BQ42" s="301"/>
      <c r="BR42" s="301"/>
      <c r="BS42" s="301"/>
      <c r="BT42" s="301"/>
      <c r="BU42" s="301"/>
      <c r="BV42" s="302"/>
      <c r="BW42" s="291"/>
      <c r="BX42" s="292"/>
      <c r="BY42" s="292"/>
      <c r="BZ42" s="292"/>
      <c r="CA42" s="292"/>
      <c r="CB42" s="269" t="s">
        <v>190</v>
      </c>
      <c r="CC42" s="269"/>
      <c r="CD42" s="269"/>
      <c r="CE42" s="269"/>
      <c r="CF42" s="269"/>
      <c r="CG42" s="292"/>
      <c r="CH42" s="292"/>
      <c r="CI42" s="292"/>
      <c r="CJ42" s="292"/>
      <c r="CK42" s="292"/>
      <c r="CL42" s="285" t="s">
        <v>218</v>
      </c>
      <c r="CM42" s="285"/>
      <c r="CN42" s="285"/>
      <c r="CO42" s="60"/>
      <c r="CP42" s="20"/>
      <c r="CQ42" s="20"/>
      <c r="CR42" s="20"/>
      <c r="CS42" s="20"/>
      <c r="CT42" s="20"/>
      <c r="CU42" s="77" t="s">
        <v>21</v>
      </c>
      <c r="CV42" s="20"/>
      <c r="CW42" s="20"/>
      <c r="CX42" s="20"/>
      <c r="CY42" s="20"/>
      <c r="CZ42" s="20"/>
      <c r="DA42" s="20"/>
      <c r="DB42" s="20"/>
      <c r="DC42" s="44"/>
      <c r="DD42" s="44"/>
      <c r="DE42" s="44"/>
      <c r="DF42" s="44"/>
      <c r="DG42" s="44"/>
      <c r="DH42" s="44"/>
      <c r="DI42" s="44"/>
      <c r="DJ42" s="44"/>
      <c r="DK42" s="44"/>
      <c r="DL42" s="44"/>
      <c r="DM42" s="44"/>
      <c r="DN42" s="44"/>
      <c r="DO42" s="20"/>
      <c r="DP42" s="65" t="str">
        <f t="shared" si="0"/>
        <v>RG2-6202:1その他NG</v>
      </c>
      <c r="DQ42" s="68" t="s">
        <v>59</v>
      </c>
      <c r="DR42" s="67" t="s">
        <v>12</v>
      </c>
      <c r="DS42" s="82" t="s">
        <v>49</v>
      </c>
      <c r="DT42" s="68" t="s">
        <v>60</v>
      </c>
      <c r="DU42" s="68" t="str">
        <f>IF(DT29="","",IF(AND(DT29&gt;=200,DT29&lt;=2000),"OK","NG"))</f>
        <v>NG</v>
      </c>
      <c r="DV42" s="69">
        <v>600</v>
      </c>
      <c r="DW42" s="20"/>
      <c r="DX42" s="20"/>
      <c r="DY42" s="20"/>
      <c r="DZ42" s="20"/>
      <c r="EA42" s="20"/>
    </row>
    <row r="43" spans="5:131" s="17" customFormat="1" ht="8.1" customHeight="1" x14ac:dyDescent="0.15">
      <c r="E43" s="229"/>
      <c r="F43" s="229"/>
      <c r="G43" s="327"/>
      <c r="H43" s="327"/>
      <c r="I43" s="327"/>
      <c r="J43" s="327"/>
      <c r="K43" s="327"/>
      <c r="L43" s="327"/>
      <c r="M43" s="230"/>
      <c r="N43" s="230"/>
      <c r="O43" s="230"/>
      <c r="P43" s="230"/>
      <c r="Q43" s="230"/>
      <c r="R43" s="230"/>
      <c r="S43" s="230"/>
      <c r="T43" s="230"/>
      <c r="U43" s="230"/>
      <c r="V43" s="230"/>
      <c r="W43" s="230"/>
      <c r="X43" s="231"/>
      <c r="Y43" s="231"/>
      <c r="Z43" s="231"/>
      <c r="AA43" s="231"/>
      <c r="AB43" s="231"/>
      <c r="AC43" s="231"/>
      <c r="AD43" s="231"/>
      <c r="AE43" s="231"/>
      <c r="AF43" s="231"/>
      <c r="AG43" s="231"/>
      <c r="AH43" s="231"/>
      <c r="AI43" s="231"/>
      <c r="AJ43" s="274"/>
      <c r="AK43" s="235"/>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7"/>
      <c r="BH43" s="303"/>
      <c r="BI43" s="304"/>
      <c r="BJ43" s="304"/>
      <c r="BK43" s="304"/>
      <c r="BL43" s="304"/>
      <c r="BM43" s="304"/>
      <c r="BN43" s="304"/>
      <c r="BO43" s="304"/>
      <c r="BP43" s="304"/>
      <c r="BQ43" s="304"/>
      <c r="BR43" s="304"/>
      <c r="BS43" s="304"/>
      <c r="BT43" s="304"/>
      <c r="BU43" s="304"/>
      <c r="BV43" s="305"/>
      <c r="BW43" s="291"/>
      <c r="BX43" s="292"/>
      <c r="BY43" s="292"/>
      <c r="BZ43" s="292"/>
      <c r="CA43" s="292"/>
      <c r="CB43" s="269"/>
      <c r="CC43" s="269"/>
      <c r="CD43" s="269"/>
      <c r="CE43" s="269"/>
      <c r="CF43" s="269"/>
      <c r="CG43" s="292"/>
      <c r="CH43" s="292"/>
      <c r="CI43" s="292"/>
      <c r="CJ43" s="292"/>
      <c r="CK43" s="292"/>
      <c r="CL43" s="285"/>
      <c r="CM43" s="285"/>
      <c r="CN43" s="285"/>
      <c r="CO43" s="60"/>
      <c r="CP43" s="20"/>
      <c r="CQ43" s="20"/>
      <c r="CR43" s="20"/>
      <c r="CS43" s="20"/>
      <c r="CT43" s="20"/>
      <c r="CU43" s="77" t="s">
        <v>26</v>
      </c>
      <c r="CV43" s="20"/>
      <c r="CW43" s="20"/>
      <c r="CX43" s="20"/>
      <c r="CY43" s="20"/>
      <c r="CZ43" s="20"/>
      <c r="DA43" s="20"/>
      <c r="DB43" s="20"/>
      <c r="DC43" s="44"/>
      <c r="DD43" s="44"/>
      <c r="DE43" s="44"/>
      <c r="DF43" s="44"/>
      <c r="DG43" s="44"/>
      <c r="DH43" s="44"/>
      <c r="DI43" s="44"/>
      <c r="DJ43" s="44"/>
      <c r="DK43" s="44"/>
      <c r="DL43" s="44"/>
      <c r="DM43" s="44"/>
      <c r="DN43" s="44"/>
      <c r="DO43" s="20"/>
      <c r="DP43" s="65" t="str">
        <f t="shared" si="0"/>
        <v>RG2-6203:1その他NG</v>
      </c>
      <c r="DQ43" s="68" t="s">
        <v>59</v>
      </c>
      <c r="DR43" s="67" t="s">
        <v>21</v>
      </c>
      <c r="DS43" s="68" t="s">
        <v>49</v>
      </c>
      <c r="DT43" s="68" t="s">
        <v>54</v>
      </c>
      <c r="DU43" s="68" t="s">
        <v>55</v>
      </c>
      <c r="DV43" s="70" t="s">
        <v>219</v>
      </c>
      <c r="DW43" s="20"/>
      <c r="DX43" s="20"/>
      <c r="DY43" s="20"/>
      <c r="DZ43" s="20"/>
      <c r="EA43" s="20"/>
    </row>
    <row r="44" spans="5:131" s="17" customFormat="1" ht="8.1" customHeight="1" thickBot="1" x14ac:dyDescent="0.2">
      <c r="E44" s="229"/>
      <c r="F44" s="229"/>
      <c r="G44" s="327"/>
      <c r="H44" s="327"/>
      <c r="I44" s="327"/>
      <c r="J44" s="327"/>
      <c r="K44" s="327"/>
      <c r="L44" s="327"/>
      <c r="M44" s="230"/>
      <c r="N44" s="230"/>
      <c r="O44" s="230"/>
      <c r="P44" s="230"/>
      <c r="Q44" s="230"/>
      <c r="R44" s="230"/>
      <c r="S44" s="230"/>
      <c r="T44" s="230"/>
      <c r="U44" s="230"/>
      <c r="V44" s="230"/>
      <c r="W44" s="230"/>
      <c r="X44" s="231"/>
      <c r="Y44" s="231"/>
      <c r="Z44" s="231"/>
      <c r="AA44" s="231"/>
      <c r="AB44" s="231"/>
      <c r="AC44" s="231"/>
      <c r="AD44" s="231"/>
      <c r="AE44" s="231"/>
      <c r="AF44" s="231"/>
      <c r="AG44" s="231"/>
      <c r="AH44" s="231"/>
      <c r="AI44" s="231"/>
      <c r="AJ44" s="274"/>
      <c r="AK44" s="238"/>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40"/>
      <c r="BH44" s="306"/>
      <c r="BI44" s="307"/>
      <c r="BJ44" s="307"/>
      <c r="BK44" s="307"/>
      <c r="BL44" s="307"/>
      <c r="BM44" s="307"/>
      <c r="BN44" s="307"/>
      <c r="BO44" s="307"/>
      <c r="BP44" s="307"/>
      <c r="BQ44" s="307"/>
      <c r="BR44" s="307"/>
      <c r="BS44" s="307"/>
      <c r="BT44" s="307"/>
      <c r="BU44" s="307"/>
      <c r="BV44" s="308"/>
      <c r="BW44" s="291"/>
      <c r="BX44" s="292"/>
      <c r="BY44" s="292"/>
      <c r="BZ44" s="292"/>
      <c r="CA44" s="292"/>
      <c r="CB44" s="269"/>
      <c r="CC44" s="269"/>
      <c r="CD44" s="269"/>
      <c r="CE44" s="269"/>
      <c r="CF44" s="269"/>
      <c r="CG44" s="292"/>
      <c r="CH44" s="292"/>
      <c r="CI44" s="292"/>
      <c r="CJ44" s="292"/>
      <c r="CK44" s="292"/>
      <c r="CL44" s="285"/>
      <c r="CM44" s="285"/>
      <c r="CN44" s="285"/>
      <c r="CO44" s="60"/>
      <c r="CP44" s="20"/>
      <c r="CQ44" s="20"/>
      <c r="CR44" s="20"/>
      <c r="CS44" s="20"/>
      <c r="CT44" s="20"/>
      <c r="CU44" s="77"/>
      <c r="CV44" s="20"/>
      <c r="CW44" s="20"/>
      <c r="CX44" s="20"/>
      <c r="CY44" s="20"/>
      <c r="CZ44" s="20"/>
      <c r="DA44" s="20"/>
      <c r="DB44" s="20"/>
      <c r="DC44" s="20"/>
      <c r="DD44" s="20"/>
      <c r="DE44" s="20"/>
      <c r="DF44" s="20"/>
      <c r="DG44" s="20"/>
      <c r="DH44" s="20"/>
      <c r="DI44" s="20"/>
      <c r="DJ44" s="20"/>
      <c r="DK44" s="20"/>
      <c r="DL44" s="20"/>
      <c r="DM44" s="20"/>
      <c r="DN44" s="20"/>
      <c r="DO44" s="20"/>
      <c r="DP44" s="72" t="str">
        <f t="shared" si="0"/>
        <v>RG2-6204:1その他NG</v>
      </c>
      <c r="DQ44" s="75" t="s">
        <v>59</v>
      </c>
      <c r="DR44" s="74" t="s">
        <v>26</v>
      </c>
      <c r="DS44" s="75" t="s">
        <v>49</v>
      </c>
      <c r="DT44" s="75" t="s">
        <v>54</v>
      </c>
      <c r="DU44" s="75" t="s">
        <v>55</v>
      </c>
      <c r="DV44" s="76" t="s">
        <v>219</v>
      </c>
      <c r="DW44" s="20"/>
      <c r="DX44" s="20"/>
      <c r="DY44" s="20"/>
      <c r="DZ44" s="20"/>
      <c r="EA44" s="20"/>
    </row>
    <row r="45" spans="5:131" s="17" customFormat="1" ht="8.1" customHeight="1" x14ac:dyDescent="0.15">
      <c r="E45" s="229"/>
      <c r="F45" s="229"/>
      <c r="G45" s="327"/>
      <c r="H45" s="327"/>
      <c r="I45" s="327"/>
      <c r="J45" s="327"/>
      <c r="K45" s="327"/>
      <c r="L45" s="327"/>
      <c r="M45" s="268" t="s">
        <v>128</v>
      </c>
      <c r="N45" s="268"/>
      <c r="O45" s="268"/>
      <c r="P45" s="268"/>
      <c r="Q45" s="268"/>
      <c r="R45" s="268"/>
      <c r="S45" s="268"/>
      <c r="T45" s="268"/>
      <c r="U45" s="268"/>
      <c r="V45" s="268"/>
      <c r="W45" s="268"/>
      <c r="X45" s="272" t="s">
        <v>220</v>
      </c>
      <c r="Y45" s="272"/>
      <c r="Z45" s="272"/>
      <c r="AA45" s="272"/>
      <c r="AB45" s="272"/>
      <c r="AC45" s="272"/>
      <c r="AD45" s="272"/>
      <c r="AE45" s="272"/>
      <c r="AF45" s="272"/>
      <c r="AG45" s="272"/>
      <c r="AH45" s="272"/>
      <c r="AI45" s="272"/>
      <c r="AJ45" s="273"/>
      <c r="AK45" s="41"/>
      <c r="AL45" s="155"/>
      <c r="AM45" s="155"/>
      <c r="AN45" s="258" t="s">
        <v>221</v>
      </c>
      <c r="AO45" s="258"/>
      <c r="AP45" s="258"/>
      <c r="AQ45" s="258"/>
      <c r="AR45" s="258"/>
      <c r="AS45" s="421" t="str">
        <f>DV29</f>
        <v>仕様確認</v>
      </c>
      <c r="AT45" s="421"/>
      <c r="AU45" s="421"/>
      <c r="AV45" s="421"/>
      <c r="AW45" s="413" t="s">
        <v>332</v>
      </c>
      <c r="AX45" s="413"/>
      <c r="AY45" s="413"/>
      <c r="AZ45" s="413"/>
      <c r="BA45" s="413"/>
      <c r="BB45" s="413"/>
      <c r="BC45" s="413"/>
      <c r="BD45" s="413"/>
      <c r="BE45" s="413"/>
      <c r="BF45" s="413"/>
      <c r="BG45" s="192"/>
      <c r="BH45" s="170"/>
      <c r="BI45" s="258" t="s">
        <v>222</v>
      </c>
      <c r="BJ45" s="258"/>
      <c r="BK45" s="258"/>
      <c r="BL45" s="258"/>
      <c r="BM45" s="258"/>
      <c r="BN45" s="313"/>
      <c r="BO45" s="313"/>
      <c r="BP45" s="313"/>
      <c r="BQ45" s="313"/>
      <c r="BR45" s="313"/>
      <c r="BS45" s="258" t="s">
        <v>173</v>
      </c>
      <c r="BT45" s="258"/>
      <c r="BU45" s="258"/>
      <c r="BV45" s="193"/>
      <c r="BW45" s="277" t="str">
        <f>IF(BN45="","",(IF(AS45&lt;=BN45,"○","")))</f>
        <v/>
      </c>
      <c r="BX45" s="269"/>
      <c r="BY45" s="269"/>
      <c r="BZ45" s="269"/>
      <c r="CA45" s="269"/>
      <c r="CB45" s="269" t="s">
        <v>190</v>
      </c>
      <c r="CC45" s="335"/>
      <c r="CD45" s="335"/>
      <c r="CE45" s="335"/>
      <c r="CF45" s="335"/>
      <c r="CG45" s="269" t="str">
        <f>IF(BN45="","",(IF(BN45&lt;AS45,"○","")))</f>
        <v/>
      </c>
      <c r="CH45" s="269"/>
      <c r="CI45" s="269"/>
      <c r="CJ45" s="269"/>
      <c r="CK45" s="269"/>
      <c r="CL45" s="351" t="s">
        <v>223</v>
      </c>
      <c r="CM45" s="351"/>
      <c r="CN45" s="351"/>
      <c r="CO45" s="60"/>
      <c r="CP45" s="20"/>
      <c r="CQ45" s="20"/>
      <c r="CR45" s="20"/>
      <c r="CS45" s="20"/>
      <c r="CT45" s="20"/>
      <c r="CU45" s="77"/>
      <c r="CV45" s="20"/>
      <c r="CW45" s="20"/>
      <c r="CX45" s="20"/>
      <c r="CY45" s="20"/>
      <c r="CZ45" s="20"/>
      <c r="DA45" s="20"/>
      <c r="DB45" s="20"/>
      <c r="DC45" s="44"/>
      <c r="DD45" s="44" t="s">
        <v>22</v>
      </c>
      <c r="DE45" s="44" t="s">
        <v>18</v>
      </c>
      <c r="DF45" s="20"/>
      <c r="DG45" s="20"/>
      <c r="DH45" s="20"/>
      <c r="DI45" s="20"/>
      <c r="DJ45" s="20"/>
      <c r="DK45" s="20"/>
      <c r="DL45" s="20"/>
      <c r="DM45" s="20"/>
      <c r="DN45" s="20"/>
      <c r="DO45" s="20"/>
      <c r="DP45" s="61" t="str">
        <f t="shared" si="0"/>
        <v>RG2-6221:1その他NG</v>
      </c>
      <c r="DQ45" s="13" t="s">
        <v>62</v>
      </c>
      <c r="DR45" s="63" t="s">
        <v>5</v>
      </c>
      <c r="DS45" s="79" t="s">
        <v>49</v>
      </c>
      <c r="DT45" s="78" t="s">
        <v>65</v>
      </c>
      <c r="DU45" s="78" t="str">
        <f>IF(DT29="","",IF(AND(DT29&gt;=600,DT29&lt;=8000),"OK","NG"))</f>
        <v>NG</v>
      </c>
      <c r="DV45" s="64">
        <v>650</v>
      </c>
      <c r="DW45" s="20"/>
      <c r="DX45" s="20"/>
      <c r="DY45" s="20"/>
      <c r="DZ45" s="20"/>
      <c r="EA45" s="20"/>
    </row>
    <row r="46" spans="5:131" s="17" customFormat="1" ht="8.1" customHeight="1" x14ac:dyDescent="0.15">
      <c r="E46" s="229"/>
      <c r="F46" s="229"/>
      <c r="G46" s="327"/>
      <c r="H46" s="327"/>
      <c r="I46" s="327"/>
      <c r="J46" s="327"/>
      <c r="K46" s="327"/>
      <c r="L46" s="327"/>
      <c r="M46" s="268"/>
      <c r="N46" s="268"/>
      <c r="O46" s="268"/>
      <c r="P46" s="268"/>
      <c r="Q46" s="268"/>
      <c r="R46" s="268"/>
      <c r="S46" s="268"/>
      <c r="T46" s="268"/>
      <c r="U46" s="268"/>
      <c r="V46" s="268"/>
      <c r="W46" s="268"/>
      <c r="X46" s="272"/>
      <c r="Y46" s="272"/>
      <c r="Z46" s="272"/>
      <c r="AA46" s="272"/>
      <c r="AB46" s="272"/>
      <c r="AC46" s="272"/>
      <c r="AD46" s="272"/>
      <c r="AE46" s="272"/>
      <c r="AF46" s="272"/>
      <c r="AG46" s="272"/>
      <c r="AH46" s="272"/>
      <c r="AI46" s="272"/>
      <c r="AJ46" s="273"/>
      <c r="AK46" s="167"/>
      <c r="AL46" s="182"/>
      <c r="AM46" s="182"/>
      <c r="AN46" s="261"/>
      <c r="AO46" s="261"/>
      <c r="AP46" s="261"/>
      <c r="AQ46" s="261"/>
      <c r="AR46" s="261"/>
      <c r="AS46" s="422"/>
      <c r="AT46" s="422"/>
      <c r="AU46" s="422"/>
      <c r="AV46" s="422"/>
      <c r="AW46" s="414"/>
      <c r="AX46" s="414"/>
      <c r="AY46" s="414"/>
      <c r="AZ46" s="414"/>
      <c r="BA46" s="414"/>
      <c r="BB46" s="414"/>
      <c r="BC46" s="414"/>
      <c r="BD46" s="414"/>
      <c r="BE46" s="414"/>
      <c r="BF46" s="414"/>
      <c r="BG46" s="174"/>
      <c r="BH46" s="173"/>
      <c r="BI46" s="261"/>
      <c r="BJ46" s="261"/>
      <c r="BK46" s="261"/>
      <c r="BL46" s="261"/>
      <c r="BM46" s="261"/>
      <c r="BN46" s="267"/>
      <c r="BO46" s="267"/>
      <c r="BP46" s="267"/>
      <c r="BQ46" s="267"/>
      <c r="BR46" s="267"/>
      <c r="BS46" s="261"/>
      <c r="BT46" s="261"/>
      <c r="BU46" s="261"/>
      <c r="BV46" s="51"/>
      <c r="BW46" s="277"/>
      <c r="BX46" s="269"/>
      <c r="BY46" s="269"/>
      <c r="BZ46" s="269"/>
      <c r="CA46" s="269"/>
      <c r="CB46" s="335"/>
      <c r="CC46" s="335"/>
      <c r="CD46" s="335"/>
      <c r="CE46" s="335"/>
      <c r="CF46" s="335"/>
      <c r="CG46" s="269"/>
      <c r="CH46" s="269"/>
      <c r="CI46" s="269"/>
      <c r="CJ46" s="269"/>
      <c r="CK46" s="269"/>
      <c r="CL46" s="351"/>
      <c r="CM46" s="351"/>
      <c r="CN46" s="351"/>
      <c r="CO46" s="60"/>
      <c r="CP46" s="20"/>
      <c r="CQ46" s="20"/>
      <c r="CR46" s="20"/>
      <c r="CS46" s="20"/>
      <c r="CT46" s="20"/>
      <c r="CU46" s="77"/>
      <c r="CV46" s="20"/>
      <c r="CW46" s="20"/>
      <c r="CX46" s="20"/>
      <c r="CY46" s="20"/>
      <c r="CZ46" s="20"/>
      <c r="DA46" s="20"/>
      <c r="DB46" s="20"/>
      <c r="DC46" s="45" t="s">
        <v>4</v>
      </c>
      <c r="DD46" s="153" t="str">
        <f>IF(AQ94&lt;=BJ94,"〇","×")</f>
        <v>×</v>
      </c>
      <c r="DE46" s="153" t="str">
        <f>IF(AQ94&gt;=BJ94,"〇","×")</f>
        <v>〇</v>
      </c>
      <c r="DF46" s="20"/>
      <c r="DG46" s="20"/>
      <c r="DH46" s="20"/>
      <c r="DI46" s="20"/>
      <c r="DJ46" s="20"/>
      <c r="DK46" s="20"/>
      <c r="DL46" s="20"/>
      <c r="DM46" s="83" t="s">
        <v>6</v>
      </c>
      <c r="DN46" s="20"/>
      <c r="DO46" s="20"/>
      <c r="DP46" s="65" t="str">
        <f t="shared" si="0"/>
        <v>RG2-6222:1その他NG</v>
      </c>
      <c r="DQ46" s="14" t="s">
        <v>62</v>
      </c>
      <c r="DR46" s="67" t="s">
        <v>12</v>
      </c>
      <c r="DS46" s="82" t="s">
        <v>49</v>
      </c>
      <c r="DT46" s="68" t="s">
        <v>65</v>
      </c>
      <c r="DU46" s="68" t="str">
        <f>IF(DT29="","",IF(AND(DT29&gt;=600,DT29&lt;=8000),"OK","NG"))</f>
        <v>NG</v>
      </c>
      <c r="DV46" s="69">
        <v>650</v>
      </c>
      <c r="DW46" s="20"/>
      <c r="DX46" s="20"/>
      <c r="DY46" s="20"/>
      <c r="DZ46" s="20"/>
      <c r="EA46" s="20"/>
    </row>
    <row r="47" spans="5:131" s="17" customFormat="1" ht="8.1" customHeight="1" x14ac:dyDescent="0.15">
      <c r="E47" s="229"/>
      <c r="F47" s="229"/>
      <c r="G47" s="327"/>
      <c r="H47" s="327"/>
      <c r="I47" s="327"/>
      <c r="J47" s="327"/>
      <c r="K47" s="327"/>
      <c r="L47" s="327"/>
      <c r="M47" s="268"/>
      <c r="N47" s="268"/>
      <c r="O47" s="268"/>
      <c r="P47" s="268"/>
      <c r="Q47" s="268"/>
      <c r="R47" s="268"/>
      <c r="S47" s="268"/>
      <c r="T47" s="268"/>
      <c r="U47" s="268"/>
      <c r="V47" s="268"/>
      <c r="W47" s="268"/>
      <c r="X47" s="272"/>
      <c r="Y47" s="272"/>
      <c r="Z47" s="272"/>
      <c r="AA47" s="272"/>
      <c r="AB47" s="272"/>
      <c r="AC47" s="272"/>
      <c r="AD47" s="272"/>
      <c r="AE47" s="272"/>
      <c r="AF47" s="272"/>
      <c r="AG47" s="272"/>
      <c r="AH47" s="272"/>
      <c r="AI47" s="272"/>
      <c r="AJ47" s="273"/>
      <c r="AK47" s="175"/>
      <c r="AL47" s="163"/>
      <c r="AM47" s="163"/>
      <c r="AN47" s="163"/>
      <c r="AO47" s="163"/>
      <c r="AP47" s="163"/>
      <c r="AQ47" s="163"/>
      <c r="AR47" s="163"/>
      <c r="AS47" s="163"/>
      <c r="AT47" s="163"/>
      <c r="AU47" s="163"/>
      <c r="AV47" s="163"/>
      <c r="AW47" s="163"/>
      <c r="AX47" s="163"/>
      <c r="AY47" s="163"/>
      <c r="AZ47" s="163"/>
      <c r="BA47" s="163"/>
      <c r="BB47" s="163"/>
      <c r="BC47" s="163"/>
      <c r="BD47" s="163"/>
      <c r="BE47" s="163"/>
      <c r="BF47" s="163"/>
      <c r="BG47" s="176"/>
      <c r="BH47" s="80"/>
      <c r="BI47" s="35"/>
      <c r="BJ47" s="35"/>
      <c r="BK47" s="35"/>
      <c r="BL47" s="312"/>
      <c r="BM47" s="312"/>
      <c r="BN47" s="312"/>
      <c r="BO47" s="312"/>
      <c r="BP47" s="312"/>
      <c r="BQ47" s="312"/>
      <c r="BR47" s="312"/>
      <c r="BS47" s="312"/>
      <c r="BT47" s="35"/>
      <c r="BU47" s="35"/>
      <c r="BV47" s="81"/>
      <c r="BW47" s="277"/>
      <c r="BX47" s="269"/>
      <c r="BY47" s="269"/>
      <c r="BZ47" s="269"/>
      <c r="CA47" s="269"/>
      <c r="CB47" s="335"/>
      <c r="CC47" s="335"/>
      <c r="CD47" s="335"/>
      <c r="CE47" s="335"/>
      <c r="CF47" s="335"/>
      <c r="CG47" s="269"/>
      <c r="CH47" s="269"/>
      <c r="CI47" s="269"/>
      <c r="CJ47" s="269"/>
      <c r="CK47" s="269"/>
      <c r="CL47" s="351"/>
      <c r="CM47" s="351"/>
      <c r="CN47" s="351"/>
      <c r="CO47" s="60"/>
      <c r="CP47" s="20"/>
      <c r="CQ47" s="20"/>
      <c r="CR47" s="20"/>
      <c r="CS47" s="20"/>
      <c r="CT47" s="20"/>
      <c r="CU47" s="20"/>
      <c r="CV47" s="20"/>
      <c r="CW47" s="20"/>
      <c r="CX47" s="20"/>
      <c r="CY47" s="20"/>
      <c r="CZ47" s="20"/>
      <c r="DA47" s="20"/>
      <c r="DB47" s="20"/>
      <c r="DC47" s="45" t="s">
        <v>11</v>
      </c>
      <c r="DD47" s="153" t="str">
        <f>IF(AQ94&lt;=BJ94,"〇","×")</f>
        <v>×</v>
      </c>
      <c r="DE47" s="153" t="str">
        <f>IF(AQ94&gt;=BJ94,"〇","×")</f>
        <v>〇</v>
      </c>
      <c r="DF47" s="20"/>
      <c r="DG47" s="20"/>
      <c r="DH47" s="20"/>
      <c r="DI47" s="20"/>
      <c r="DJ47" s="20"/>
      <c r="DK47" s="20"/>
      <c r="DL47" s="20"/>
      <c r="DM47" s="83" t="s">
        <v>13</v>
      </c>
      <c r="DN47" s="20"/>
      <c r="DO47" s="20"/>
      <c r="DP47" s="65" t="str">
        <f t="shared" si="0"/>
        <v>RG2-6223:1その他NG</v>
      </c>
      <c r="DQ47" s="14" t="s">
        <v>62</v>
      </c>
      <c r="DR47" s="67" t="s">
        <v>21</v>
      </c>
      <c r="DS47" s="68" t="s">
        <v>49</v>
      </c>
      <c r="DT47" s="68" t="s">
        <v>65</v>
      </c>
      <c r="DU47" s="68" t="str">
        <f>IF(DT29="","",IF(AND(DT29&gt;=600,DT29&lt;=8000),"OK","NG"))</f>
        <v>NG</v>
      </c>
      <c r="DV47" s="69">
        <v>650</v>
      </c>
      <c r="DW47" s="20"/>
      <c r="DX47" s="20"/>
      <c r="DY47" s="20"/>
      <c r="DZ47" s="20"/>
      <c r="EA47" s="20"/>
    </row>
    <row r="48" spans="5:131" s="17" customFormat="1" ht="8.1" customHeight="1" thickBot="1" x14ac:dyDescent="0.2">
      <c r="E48" s="229" t="s">
        <v>224</v>
      </c>
      <c r="F48" s="229"/>
      <c r="G48" s="231" t="s">
        <v>225</v>
      </c>
      <c r="H48" s="231"/>
      <c r="I48" s="231"/>
      <c r="J48" s="231"/>
      <c r="K48" s="231"/>
      <c r="L48" s="231"/>
      <c r="M48" s="230" t="s">
        <v>127</v>
      </c>
      <c r="N48" s="230"/>
      <c r="O48" s="230"/>
      <c r="P48" s="230"/>
      <c r="Q48" s="230"/>
      <c r="R48" s="230"/>
      <c r="S48" s="230"/>
      <c r="T48" s="230"/>
      <c r="U48" s="230"/>
      <c r="V48" s="230"/>
      <c r="W48" s="230"/>
      <c r="X48" s="231" t="s">
        <v>226</v>
      </c>
      <c r="Y48" s="231"/>
      <c r="Z48" s="231"/>
      <c r="AA48" s="231"/>
      <c r="AB48" s="231"/>
      <c r="AC48" s="231"/>
      <c r="AD48" s="231"/>
      <c r="AE48" s="231"/>
      <c r="AF48" s="231"/>
      <c r="AG48" s="231"/>
      <c r="AH48" s="231"/>
      <c r="AI48" s="231"/>
      <c r="AJ48" s="274"/>
      <c r="AK48" s="232" t="s">
        <v>227</v>
      </c>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4"/>
      <c r="BH48" s="251"/>
      <c r="BI48" s="252"/>
      <c r="BJ48" s="252"/>
      <c r="BK48" s="252"/>
      <c r="BL48" s="252"/>
      <c r="BM48" s="252"/>
      <c r="BN48" s="252"/>
      <c r="BO48" s="252"/>
      <c r="BP48" s="252"/>
      <c r="BQ48" s="252"/>
      <c r="BR48" s="252"/>
      <c r="BS48" s="252"/>
      <c r="BT48" s="252"/>
      <c r="BU48" s="252"/>
      <c r="BV48" s="253"/>
      <c r="BW48" s="291"/>
      <c r="BX48" s="292"/>
      <c r="BY48" s="292"/>
      <c r="BZ48" s="292"/>
      <c r="CA48" s="292"/>
      <c r="CB48" s="269" t="s">
        <v>190</v>
      </c>
      <c r="CC48" s="269"/>
      <c r="CD48" s="269"/>
      <c r="CE48" s="269"/>
      <c r="CF48" s="269"/>
      <c r="CG48" s="292"/>
      <c r="CH48" s="292"/>
      <c r="CI48" s="292"/>
      <c r="CJ48" s="292"/>
      <c r="CK48" s="292"/>
      <c r="CL48" s="285" t="s">
        <v>218</v>
      </c>
      <c r="CM48" s="285"/>
      <c r="CN48" s="285"/>
      <c r="CO48" s="60"/>
      <c r="CP48" s="20"/>
      <c r="CQ48" s="20"/>
      <c r="CR48" s="20"/>
      <c r="CS48" s="20"/>
      <c r="CT48" s="20"/>
      <c r="CU48" s="20"/>
      <c r="CV48" s="20"/>
      <c r="CW48" s="20"/>
      <c r="CX48" s="20"/>
      <c r="CY48" s="20"/>
      <c r="CZ48" s="20"/>
      <c r="DA48" s="20"/>
      <c r="DB48" s="20"/>
      <c r="DC48" s="45" t="s">
        <v>20</v>
      </c>
      <c r="DD48" s="153" t="str">
        <f>IF(AQ94&lt;=BJ94,"〇","×")</f>
        <v>×</v>
      </c>
      <c r="DE48" s="153" t="str">
        <f>IF(AQ94&gt;=BJ94,"〇","×")</f>
        <v>〇</v>
      </c>
      <c r="DF48" s="20"/>
      <c r="DG48" s="20"/>
      <c r="DH48" s="20"/>
      <c r="DI48" s="20"/>
      <c r="DJ48" s="20"/>
      <c r="DK48" s="20"/>
      <c r="DL48" s="20"/>
      <c r="DM48" s="68" t="s">
        <v>70</v>
      </c>
      <c r="DN48" s="20"/>
      <c r="DO48" s="20"/>
      <c r="DP48" s="72" t="str">
        <f t="shared" si="0"/>
        <v>RG2-6224:1その他NG</v>
      </c>
      <c r="DQ48" s="15" t="s">
        <v>62</v>
      </c>
      <c r="DR48" s="74" t="s">
        <v>26</v>
      </c>
      <c r="DS48" s="75" t="s">
        <v>49</v>
      </c>
      <c r="DT48" s="75" t="s">
        <v>65</v>
      </c>
      <c r="DU48" s="75" t="str">
        <f>IF(DT29="","",IF(AND(DT29&gt;=600,DT29&lt;=8000),"OK","NG"))</f>
        <v>NG</v>
      </c>
      <c r="DV48" s="84">
        <v>650</v>
      </c>
      <c r="DW48" s="20"/>
      <c r="DX48" s="20"/>
      <c r="DY48" s="20"/>
      <c r="DZ48" s="20"/>
      <c r="EA48" s="20"/>
    </row>
    <row r="49" spans="5:131" s="17" customFormat="1" ht="8.1" customHeight="1" x14ac:dyDescent="0.15">
      <c r="E49" s="229"/>
      <c r="F49" s="229"/>
      <c r="G49" s="231"/>
      <c r="H49" s="231"/>
      <c r="I49" s="231"/>
      <c r="J49" s="231"/>
      <c r="K49" s="231"/>
      <c r="L49" s="231"/>
      <c r="M49" s="230"/>
      <c r="N49" s="230"/>
      <c r="O49" s="230"/>
      <c r="P49" s="230"/>
      <c r="Q49" s="230"/>
      <c r="R49" s="230"/>
      <c r="S49" s="230"/>
      <c r="T49" s="230"/>
      <c r="U49" s="230"/>
      <c r="V49" s="230"/>
      <c r="W49" s="230"/>
      <c r="X49" s="231"/>
      <c r="Y49" s="231"/>
      <c r="Z49" s="231"/>
      <c r="AA49" s="231"/>
      <c r="AB49" s="231"/>
      <c r="AC49" s="231"/>
      <c r="AD49" s="231"/>
      <c r="AE49" s="231"/>
      <c r="AF49" s="231"/>
      <c r="AG49" s="231"/>
      <c r="AH49" s="231"/>
      <c r="AI49" s="231"/>
      <c r="AJ49" s="274"/>
      <c r="AK49" s="235"/>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7"/>
      <c r="BH49" s="254"/>
      <c r="BI49" s="255"/>
      <c r="BJ49" s="255"/>
      <c r="BK49" s="255"/>
      <c r="BL49" s="255"/>
      <c r="BM49" s="255"/>
      <c r="BN49" s="255"/>
      <c r="BO49" s="255"/>
      <c r="BP49" s="255"/>
      <c r="BQ49" s="255"/>
      <c r="BR49" s="255"/>
      <c r="BS49" s="255"/>
      <c r="BT49" s="255"/>
      <c r="BU49" s="255"/>
      <c r="BV49" s="256"/>
      <c r="BW49" s="291"/>
      <c r="BX49" s="292"/>
      <c r="BY49" s="292"/>
      <c r="BZ49" s="292"/>
      <c r="CA49" s="292"/>
      <c r="CB49" s="269"/>
      <c r="CC49" s="269"/>
      <c r="CD49" s="269"/>
      <c r="CE49" s="269"/>
      <c r="CF49" s="269"/>
      <c r="CG49" s="292"/>
      <c r="CH49" s="292"/>
      <c r="CI49" s="292"/>
      <c r="CJ49" s="292"/>
      <c r="CK49" s="292"/>
      <c r="CL49" s="285"/>
      <c r="CM49" s="285"/>
      <c r="CN49" s="285"/>
      <c r="CP49" s="20"/>
      <c r="CQ49" s="20"/>
      <c r="CR49" s="20"/>
      <c r="CS49" s="20"/>
      <c r="CT49" s="20"/>
      <c r="CU49" s="20"/>
      <c r="CV49" s="20"/>
      <c r="CW49" s="20"/>
      <c r="CX49" s="20"/>
      <c r="CY49" s="20"/>
      <c r="CZ49" s="20"/>
      <c r="DA49" s="20"/>
      <c r="DB49" s="20"/>
      <c r="DC49" s="45" t="s">
        <v>25</v>
      </c>
      <c r="DD49" s="153" t="str">
        <f>IF(AQ94&lt;=BJ94,"〇","×")</f>
        <v>×</v>
      </c>
      <c r="DE49" s="153" t="str">
        <f>IF(AQ94&gt;=BJ94,"〇","×")</f>
        <v>〇</v>
      </c>
      <c r="DF49" s="20"/>
      <c r="DG49" s="36"/>
      <c r="DH49" s="36"/>
      <c r="DI49" s="36"/>
      <c r="DJ49" s="20"/>
      <c r="DK49" s="20"/>
      <c r="DL49" s="20"/>
      <c r="DM49" s="20"/>
      <c r="DN49" s="20"/>
      <c r="DO49" s="20"/>
      <c r="DP49" s="61" t="str">
        <f t="shared" si="0"/>
        <v>RG2-6241:1その他NG</v>
      </c>
      <c r="DQ49" s="78" t="s">
        <v>63</v>
      </c>
      <c r="DR49" s="63" t="s">
        <v>5</v>
      </c>
      <c r="DS49" s="78" t="s">
        <v>49</v>
      </c>
      <c r="DT49" s="78" t="s">
        <v>66</v>
      </c>
      <c r="DU49" s="78" t="str">
        <f>IF(DT29="","",IF(AND(DT29&gt;=600,DT29&lt;=1500),"OK","NG"))</f>
        <v>NG</v>
      </c>
      <c r="DV49" s="64">
        <v>600</v>
      </c>
      <c r="DW49" s="20"/>
      <c r="DX49" s="20"/>
      <c r="DY49" s="20"/>
      <c r="DZ49" s="20"/>
      <c r="EA49" s="20"/>
    </row>
    <row r="50" spans="5:131" s="17" customFormat="1" ht="8.1" customHeight="1" x14ac:dyDescent="0.15">
      <c r="E50" s="229"/>
      <c r="F50" s="229"/>
      <c r="G50" s="231"/>
      <c r="H50" s="231"/>
      <c r="I50" s="231"/>
      <c r="J50" s="231"/>
      <c r="K50" s="231"/>
      <c r="L50" s="231"/>
      <c r="M50" s="230"/>
      <c r="N50" s="230"/>
      <c r="O50" s="230"/>
      <c r="P50" s="230"/>
      <c r="Q50" s="230"/>
      <c r="R50" s="230"/>
      <c r="S50" s="230"/>
      <c r="T50" s="230"/>
      <c r="U50" s="230"/>
      <c r="V50" s="230"/>
      <c r="W50" s="230"/>
      <c r="X50" s="231"/>
      <c r="Y50" s="231"/>
      <c r="Z50" s="231"/>
      <c r="AA50" s="231"/>
      <c r="AB50" s="231"/>
      <c r="AC50" s="231"/>
      <c r="AD50" s="231"/>
      <c r="AE50" s="231"/>
      <c r="AF50" s="231"/>
      <c r="AG50" s="231"/>
      <c r="AH50" s="231"/>
      <c r="AI50" s="231"/>
      <c r="AJ50" s="274"/>
      <c r="AK50" s="238"/>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40"/>
      <c r="BH50" s="348"/>
      <c r="BI50" s="349"/>
      <c r="BJ50" s="349"/>
      <c r="BK50" s="349"/>
      <c r="BL50" s="349"/>
      <c r="BM50" s="349"/>
      <c r="BN50" s="349"/>
      <c r="BO50" s="349"/>
      <c r="BP50" s="349"/>
      <c r="BQ50" s="349"/>
      <c r="BR50" s="349"/>
      <c r="BS50" s="349"/>
      <c r="BT50" s="349"/>
      <c r="BU50" s="349"/>
      <c r="BV50" s="350"/>
      <c r="BW50" s="291"/>
      <c r="BX50" s="292"/>
      <c r="BY50" s="292"/>
      <c r="BZ50" s="292"/>
      <c r="CA50" s="292"/>
      <c r="CB50" s="269"/>
      <c r="CC50" s="269"/>
      <c r="CD50" s="269"/>
      <c r="CE50" s="269"/>
      <c r="CF50" s="269"/>
      <c r="CG50" s="292"/>
      <c r="CH50" s="292"/>
      <c r="CI50" s="292"/>
      <c r="CJ50" s="292"/>
      <c r="CK50" s="292"/>
      <c r="CL50" s="285"/>
      <c r="CM50" s="285"/>
      <c r="CN50" s="285"/>
      <c r="CP50" s="20"/>
      <c r="CQ50" s="20"/>
      <c r="CR50" s="20"/>
      <c r="CS50" s="20"/>
      <c r="CT50" s="20"/>
      <c r="CU50" s="20"/>
      <c r="CV50" s="20"/>
      <c r="CW50" s="20"/>
      <c r="CX50" s="20"/>
      <c r="CY50" s="20"/>
      <c r="CZ50" s="20"/>
      <c r="DA50" s="20"/>
      <c r="DB50" s="20"/>
      <c r="DC50" s="45" t="s">
        <v>30</v>
      </c>
      <c r="DD50" s="153" t="str">
        <f>IF(AQ94&lt;=BJ94,"〇","×")</f>
        <v>×</v>
      </c>
      <c r="DE50" s="153" t="str">
        <f>IF(AQ94&gt;=BJ94,"〇","×")</f>
        <v>〇</v>
      </c>
      <c r="DF50" s="20"/>
      <c r="DG50" s="20"/>
      <c r="DH50" s="20"/>
      <c r="DI50" s="36"/>
      <c r="DJ50" s="20"/>
      <c r="DK50" s="20"/>
      <c r="DL50" s="20"/>
      <c r="DM50" s="85" t="s">
        <v>7</v>
      </c>
      <c r="DN50" s="20"/>
      <c r="DO50" s="20"/>
      <c r="DP50" s="65" t="str">
        <f t="shared" si="0"/>
        <v>RG2-6241:1その他NG</v>
      </c>
      <c r="DQ50" s="68" t="s">
        <v>63</v>
      </c>
      <c r="DR50" s="67" t="s">
        <v>5</v>
      </c>
      <c r="DS50" s="68" t="s">
        <v>49</v>
      </c>
      <c r="DT50" s="68" t="s">
        <v>67</v>
      </c>
      <c r="DU50" s="68" t="str">
        <f>IF(DT29="","",IF(AND(DT29&gt;1500,DT29&lt;=2000),"OK","NG"))</f>
        <v>NG</v>
      </c>
      <c r="DV50" s="69">
        <v>700</v>
      </c>
      <c r="DW50" s="20"/>
      <c r="DX50" s="20"/>
      <c r="DY50" s="20"/>
      <c r="DZ50" s="20"/>
      <c r="EA50" s="20"/>
    </row>
    <row r="51" spans="5:131" s="17" customFormat="1" ht="8.1" customHeight="1" x14ac:dyDescent="0.15">
      <c r="E51" s="229"/>
      <c r="F51" s="229"/>
      <c r="G51" s="231"/>
      <c r="H51" s="231"/>
      <c r="I51" s="231"/>
      <c r="J51" s="231"/>
      <c r="K51" s="231"/>
      <c r="L51" s="231"/>
      <c r="M51" s="230" t="s">
        <v>131</v>
      </c>
      <c r="N51" s="230"/>
      <c r="O51" s="230"/>
      <c r="P51" s="230"/>
      <c r="Q51" s="230"/>
      <c r="R51" s="230"/>
      <c r="S51" s="230"/>
      <c r="T51" s="230"/>
      <c r="U51" s="230"/>
      <c r="V51" s="230"/>
      <c r="W51" s="230"/>
      <c r="X51" s="231" t="s">
        <v>228</v>
      </c>
      <c r="Y51" s="231"/>
      <c r="Z51" s="231"/>
      <c r="AA51" s="231"/>
      <c r="AB51" s="231"/>
      <c r="AC51" s="231"/>
      <c r="AD51" s="231"/>
      <c r="AE51" s="231"/>
      <c r="AF51" s="231"/>
      <c r="AG51" s="231"/>
      <c r="AH51" s="231"/>
      <c r="AI51" s="231"/>
      <c r="AJ51" s="274"/>
      <c r="AK51" s="241" t="s">
        <v>229</v>
      </c>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3"/>
      <c r="BH51" s="322" t="s">
        <v>230</v>
      </c>
      <c r="BI51" s="228"/>
      <c r="BJ51" s="228"/>
      <c r="BK51" s="228"/>
      <c r="BL51" s="228"/>
      <c r="BM51" s="228"/>
      <c r="BN51" s="171"/>
      <c r="BO51" s="168"/>
      <c r="BP51" s="168"/>
      <c r="BQ51" s="168"/>
      <c r="BR51" s="171"/>
      <c r="BS51" s="194"/>
      <c r="BT51" s="194"/>
      <c r="BU51" s="171"/>
      <c r="BV51" s="172"/>
      <c r="BW51" s="277" t="str">
        <f>IF(OR(AQ53="?",BI53=""),"",IF(AND(BI53&gt;=VLOOKUP(AL5,DC30:DN43,(MATCH(CF10,DC29:DN29,0)+1)),BI53&lt;=VLOOKUP(AL5,DC30:DN43,(MATCH(CF10,DC29:DN29,0)+2))),"〇",""))</f>
        <v/>
      </c>
      <c r="BX51" s="269"/>
      <c r="BY51" s="269"/>
      <c r="BZ51" s="269"/>
      <c r="CA51" s="269"/>
      <c r="CB51" s="269" t="s">
        <v>190</v>
      </c>
      <c r="CC51" s="269"/>
      <c r="CD51" s="269"/>
      <c r="CE51" s="269"/>
      <c r="CF51" s="269"/>
      <c r="CG51" s="269" t="str">
        <f>IF(OR(AQ53="?",BI53=""),"",IF(OR(BI53&lt;VLOOKUP(AL5,DC30:DN43,(MATCH(CF10,DC29:DN29,0)+1)),BI53&gt;VLOOKUP(AL5,DC30:DN43,(MATCH(CF10,DC29:DN29,0)+2))),"○",""))</f>
        <v/>
      </c>
      <c r="CH51" s="269"/>
      <c r="CI51" s="269"/>
      <c r="CJ51" s="269"/>
      <c r="CK51" s="269"/>
      <c r="CL51" s="285" t="s">
        <v>231</v>
      </c>
      <c r="CM51" s="285"/>
      <c r="CN51" s="285"/>
      <c r="CP51" s="20"/>
      <c r="CQ51" s="20"/>
      <c r="CR51" s="20"/>
      <c r="CS51" s="20"/>
      <c r="CT51" s="20"/>
      <c r="CU51" s="20"/>
      <c r="CV51" s="20"/>
      <c r="CW51" s="20"/>
      <c r="CX51" s="20"/>
      <c r="CY51" s="20"/>
      <c r="CZ51" s="20"/>
      <c r="DA51" s="20"/>
      <c r="DB51" s="20"/>
      <c r="DC51" s="20"/>
      <c r="DD51" t="s">
        <v>340</v>
      </c>
      <c r="DE51" t="s">
        <v>341</v>
      </c>
      <c r="DF51" s="20"/>
      <c r="DG51" s="20"/>
      <c r="DH51" s="20"/>
      <c r="DI51" s="36"/>
      <c r="DJ51" s="20"/>
      <c r="DK51" s="20"/>
      <c r="DL51" s="20"/>
      <c r="DM51" s="85" t="s">
        <v>14</v>
      </c>
      <c r="DN51" s="20"/>
      <c r="DO51" s="20"/>
      <c r="DP51" s="65" t="str">
        <f t="shared" si="0"/>
        <v>RG2-6242:1その他NG</v>
      </c>
      <c r="DQ51" s="68" t="s">
        <v>63</v>
      </c>
      <c r="DR51" s="67" t="s">
        <v>12</v>
      </c>
      <c r="DS51" s="68" t="s">
        <v>49</v>
      </c>
      <c r="DT51" s="68" t="s">
        <v>68</v>
      </c>
      <c r="DU51" s="68" t="str">
        <f>IF(DT29="","",IF(AND(DT29&gt;=600,DT29&lt;=2300),"OK","NG"))</f>
        <v>NG</v>
      </c>
      <c r="DV51" s="69">
        <v>600</v>
      </c>
      <c r="DW51" s="20"/>
      <c r="DX51" s="20"/>
      <c r="DY51" s="20"/>
      <c r="DZ51" s="20"/>
      <c r="EA51" s="20"/>
    </row>
    <row r="52" spans="5:131" s="17" customFormat="1" ht="8.1" customHeight="1" x14ac:dyDescent="0.15">
      <c r="E52" s="229"/>
      <c r="F52" s="229"/>
      <c r="G52" s="231"/>
      <c r="H52" s="231"/>
      <c r="I52" s="231"/>
      <c r="J52" s="231"/>
      <c r="K52" s="231"/>
      <c r="L52" s="231"/>
      <c r="M52" s="230"/>
      <c r="N52" s="230"/>
      <c r="O52" s="230"/>
      <c r="P52" s="230"/>
      <c r="Q52" s="230"/>
      <c r="R52" s="230"/>
      <c r="S52" s="230"/>
      <c r="T52" s="230"/>
      <c r="U52" s="230"/>
      <c r="V52" s="230"/>
      <c r="W52" s="230"/>
      <c r="X52" s="231"/>
      <c r="Y52" s="231"/>
      <c r="Z52" s="231"/>
      <c r="AA52" s="231"/>
      <c r="AB52" s="231"/>
      <c r="AC52" s="231"/>
      <c r="AD52" s="231"/>
      <c r="AE52" s="231"/>
      <c r="AF52" s="231"/>
      <c r="AG52" s="231"/>
      <c r="AH52" s="231"/>
      <c r="AI52" s="231"/>
      <c r="AJ52" s="274"/>
      <c r="AK52" s="367"/>
      <c r="AL52" s="368"/>
      <c r="AM52" s="368"/>
      <c r="AN52" s="368"/>
      <c r="AO52" s="368"/>
      <c r="AP52" s="368"/>
      <c r="AQ52" s="368"/>
      <c r="AR52" s="368"/>
      <c r="AS52" s="368"/>
      <c r="AT52" s="368"/>
      <c r="AU52" s="368"/>
      <c r="AV52" s="368"/>
      <c r="AW52" s="368"/>
      <c r="AX52" s="368"/>
      <c r="AY52" s="368"/>
      <c r="AZ52" s="368"/>
      <c r="BA52" s="368"/>
      <c r="BB52" s="368"/>
      <c r="BC52" s="368"/>
      <c r="BD52" s="368"/>
      <c r="BE52" s="368"/>
      <c r="BF52" s="368"/>
      <c r="BG52" s="369"/>
      <c r="BH52" s="357"/>
      <c r="BI52" s="224"/>
      <c r="BJ52" s="224"/>
      <c r="BK52" s="224"/>
      <c r="BL52" s="224"/>
      <c r="BM52" s="224"/>
      <c r="BN52" s="180"/>
      <c r="BO52" s="177"/>
      <c r="BP52" s="177"/>
      <c r="BQ52" s="177"/>
      <c r="BR52" s="183"/>
      <c r="BS52" s="183"/>
      <c r="BT52" s="183"/>
      <c r="BU52" s="180"/>
      <c r="BV52" s="174"/>
      <c r="BW52" s="277"/>
      <c r="BX52" s="269"/>
      <c r="BY52" s="269"/>
      <c r="BZ52" s="269"/>
      <c r="CA52" s="269"/>
      <c r="CB52" s="269"/>
      <c r="CC52" s="269"/>
      <c r="CD52" s="269"/>
      <c r="CE52" s="269"/>
      <c r="CF52" s="269"/>
      <c r="CG52" s="269"/>
      <c r="CH52" s="269"/>
      <c r="CI52" s="269"/>
      <c r="CJ52" s="269"/>
      <c r="CK52" s="269"/>
      <c r="CL52" s="285"/>
      <c r="CM52" s="285"/>
      <c r="CN52" s="285"/>
      <c r="CO52" s="60"/>
      <c r="CP52" s="44"/>
      <c r="CQ52" s="44" t="s">
        <v>45</v>
      </c>
      <c r="CR52" s="20"/>
      <c r="CS52" s="20"/>
      <c r="CT52" s="20"/>
      <c r="CU52" s="20"/>
      <c r="CV52" s="20"/>
      <c r="CW52" s="20"/>
      <c r="CX52" s="20"/>
      <c r="CY52" s="20"/>
      <c r="CZ52" s="20"/>
      <c r="DA52" s="20"/>
      <c r="DB52" s="20"/>
      <c r="DC52" s="20"/>
      <c r="DD52" s="20"/>
      <c r="DE52" s="36"/>
      <c r="DF52" s="36"/>
      <c r="DG52" s="20"/>
      <c r="DH52" s="20"/>
      <c r="DI52" s="36"/>
      <c r="DJ52" s="20"/>
      <c r="DK52" s="20"/>
      <c r="DL52" s="20"/>
      <c r="DM52" s="85" t="s">
        <v>22</v>
      </c>
      <c r="DN52" s="20"/>
      <c r="DO52" s="20"/>
      <c r="DP52" s="65" t="str">
        <f t="shared" si="0"/>
        <v>RG2-6242:1その他NG</v>
      </c>
      <c r="DQ52" s="68" t="s">
        <v>63</v>
      </c>
      <c r="DR52" s="67" t="s">
        <v>12</v>
      </c>
      <c r="DS52" s="68" t="s">
        <v>49</v>
      </c>
      <c r="DT52" s="68" t="s">
        <v>69</v>
      </c>
      <c r="DU52" s="68" t="str">
        <f>IF(DT29="","",IF(AND(DT29&gt;2300,DT29&lt;=4500),"OK","NG"))</f>
        <v>NG</v>
      </c>
      <c r="DV52" s="69">
        <v>650</v>
      </c>
      <c r="DW52" s="20"/>
      <c r="DX52" s="20"/>
      <c r="DY52" s="20"/>
      <c r="DZ52" s="20"/>
      <c r="EA52" s="20"/>
    </row>
    <row r="53" spans="5:131" s="17" customFormat="1" ht="8.1" customHeight="1" x14ac:dyDescent="0.15">
      <c r="E53" s="229"/>
      <c r="F53" s="229"/>
      <c r="G53" s="231"/>
      <c r="H53" s="231"/>
      <c r="I53" s="231"/>
      <c r="J53" s="231"/>
      <c r="K53" s="231"/>
      <c r="L53" s="231"/>
      <c r="M53" s="230"/>
      <c r="N53" s="230"/>
      <c r="O53" s="230"/>
      <c r="P53" s="230"/>
      <c r="Q53" s="230"/>
      <c r="R53" s="230"/>
      <c r="S53" s="230"/>
      <c r="T53" s="230"/>
      <c r="U53" s="230"/>
      <c r="V53" s="230"/>
      <c r="W53" s="230"/>
      <c r="X53" s="231"/>
      <c r="Y53" s="231"/>
      <c r="Z53" s="231"/>
      <c r="AA53" s="231"/>
      <c r="AB53" s="231"/>
      <c r="AC53" s="231"/>
      <c r="AD53" s="231"/>
      <c r="AE53" s="231"/>
      <c r="AF53" s="231"/>
      <c r="AG53" s="231"/>
      <c r="AH53" s="231"/>
      <c r="AI53" s="231"/>
      <c r="AJ53" s="274"/>
      <c r="AK53" s="247" t="s">
        <v>232</v>
      </c>
      <c r="AL53" s="248"/>
      <c r="AM53" s="248"/>
      <c r="AN53" s="248"/>
      <c r="AO53" s="248"/>
      <c r="AP53" s="248"/>
      <c r="AQ53" s="224" t="str">
        <f>IF(OR(AL5="認定番号",AL5=""),"?",VLOOKUP(AL5,DC28:DN43,MATCH(CF10,DC29:DN29,0),FALSE))</f>
        <v>?</v>
      </c>
      <c r="AR53" s="224"/>
      <c r="AS53" s="224"/>
      <c r="AT53" s="224"/>
      <c r="AU53" s="224"/>
      <c r="AV53" s="224"/>
      <c r="AW53" s="224"/>
      <c r="AX53" s="224"/>
      <c r="AY53" s="224"/>
      <c r="AZ53" s="224"/>
      <c r="BA53" s="224"/>
      <c r="BB53" s="224"/>
      <c r="BC53" s="224" t="s">
        <v>173</v>
      </c>
      <c r="BD53" s="224"/>
      <c r="BE53" s="224"/>
      <c r="BF53" s="224"/>
      <c r="BG53" s="157"/>
      <c r="BH53" s="173"/>
      <c r="BI53" s="226"/>
      <c r="BJ53" s="226"/>
      <c r="BK53" s="226"/>
      <c r="BL53" s="226"/>
      <c r="BM53" s="226"/>
      <c r="BN53" s="226"/>
      <c r="BO53" s="226"/>
      <c r="BP53" s="226"/>
      <c r="BQ53" s="226"/>
      <c r="BR53" s="226"/>
      <c r="BS53" s="224" t="s">
        <v>173</v>
      </c>
      <c r="BT53" s="224"/>
      <c r="BU53" s="224"/>
      <c r="BV53" s="174"/>
      <c r="BW53" s="277"/>
      <c r="BX53" s="269"/>
      <c r="BY53" s="269"/>
      <c r="BZ53" s="269"/>
      <c r="CA53" s="269"/>
      <c r="CB53" s="269"/>
      <c r="CC53" s="269"/>
      <c r="CD53" s="269"/>
      <c r="CE53" s="269"/>
      <c r="CF53" s="269"/>
      <c r="CG53" s="269"/>
      <c r="CH53" s="269"/>
      <c r="CI53" s="269"/>
      <c r="CJ53" s="269"/>
      <c r="CK53" s="269"/>
      <c r="CL53" s="285"/>
      <c r="CM53" s="285"/>
      <c r="CN53" s="285"/>
      <c r="CO53" s="60"/>
      <c r="CP53" s="44" t="s">
        <v>233</v>
      </c>
      <c r="CQ53" s="44" t="s">
        <v>43</v>
      </c>
      <c r="CR53" s="20"/>
      <c r="CS53" s="20"/>
      <c r="CT53" s="20"/>
      <c r="CU53" s="20"/>
      <c r="CV53" s="20"/>
      <c r="CW53" s="20"/>
      <c r="CX53" s="20"/>
      <c r="CY53" s="20"/>
      <c r="CZ53" s="20"/>
      <c r="DA53" s="20"/>
      <c r="DB53" s="20"/>
      <c r="DC53" s="346"/>
      <c r="DD53" s="346" t="s">
        <v>234</v>
      </c>
      <c r="DE53" s="355" t="s">
        <v>211</v>
      </c>
      <c r="DF53" s="343" t="s">
        <v>95</v>
      </c>
      <c r="DG53" s="344"/>
      <c r="DH53" s="345"/>
      <c r="DI53" s="20"/>
      <c r="DJ53" s="20"/>
      <c r="DK53" s="20"/>
      <c r="DL53" s="20"/>
      <c r="DM53" s="20"/>
      <c r="DN53" s="20"/>
      <c r="DO53" s="20"/>
      <c r="DP53" s="65" t="str">
        <f t="shared" si="0"/>
        <v>RG2-6242:1ギヤレスNG</v>
      </c>
      <c r="DQ53" s="68" t="s">
        <v>63</v>
      </c>
      <c r="DR53" s="67" t="s">
        <v>12</v>
      </c>
      <c r="DS53" s="68" t="s">
        <v>70</v>
      </c>
      <c r="DT53" s="68" t="s">
        <v>71</v>
      </c>
      <c r="DU53" s="68" t="str">
        <f>IF(DT29="","",IF(AND(DT29&gt;=600,DT29&lt;=4500),"OK","NG"))</f>
        <v>NG</v>
      </c>
      <c r="DV53" s="69">
        <v>600</v>
      </c>
      <c r="DW53" s="20"/>
      <c r="DX53" s="20"/>
      <c r="DY53" s="20"/>
      <c r="DZ53" s="20"/>
      <c r="EA53" s="20"/>
    </row>
    <row r="54" spans="5:131" s="17" customFormat="1" ht="8.1" customHeight="1" x14ac:dyDescent="0.15">
      <c r="E54" s="229"/>
      <c r="F54" s="229"/>
      <c r="G54" s="231"/>
      <c r="H54" s="231"/>
      <c r="I54" s="231"/>
      <c r="J54" s="231"/>
      <c r="K54" s="231"/>
      <c r="L54" s="231"/>
      <c r="M54" s="230"/>
      <c r="N54" s="230"/>
      <c r="O54" s="230"/>
      <c r="P54" s="230"/>
      <c r="Q54" s="230"/>
      <c r="R54" s="230"/>
      <c r="S54" s="230"/>
      <c r="T54" s="230"/>
      <c r="U54" s="230"/>
      <c r="V54" s="230"/>
      <c r="W54" s="230"/>
      <c r="X54" s="231"/>
      <c r="Y54" s="231"/>
      <c r="Z54" s="231"/>
      <c r="AA54" s="231"/>
      <c r="AB54" s="231"/>
      <c r="AC54" s="231"/>
      <c r="AD54" s="231"/>
      <c r="AE54" s="231"/>
      <c r="AF54" s="231"/>
      <c r="AG54" s="231"/>
      <c r="AH54" s="231"/>
      <c r="AI54" s="231"/>
      <c r="AJ54" s="274"/>
      <c r="AK54" s="249"/>
      <c r="AL54" s="250"/>
      <c r="AM54" s="250"/>
      <c r="AN54" s="250"/>
      <c r="AO54" s="250"/>
      <c r="AP54" s="250"/>
      <c r="AQ54" s="225"/>
      <c r="AR54" s="225"/>
      <c r="AS54" s="225"/>
      <c r="AT54" s="225"/>
      <c r="AU54" s="225"/>
      <c r="AV54" s="225"/>
      <c r="AW54" s="225"/>
      <c r="AX54" s="225"/>
      <c r="AY54" s="225"/>
      <c r="AZ54" s="225"/>
      <c r="BA54" s="225"/>
      <c r="BB54" s="225"/>
      <c r="BC54" s="225"/>
      <c r="BD54" s="225"/>
      <c r="BE54" s="225"/>
      <c r="BF54" s="225"/>
      <c r="BG54" s="160"/>
      <c r="BH54" s="175"/>
      <c r="BI54" s="227"/>
      <c r="BJ54" s="227"/>
      <c r="BK54" s="227"/>
      <c r="BL54" s="227"/>
      <c r="BM54" s="227"/>
      <c r="BN54" s="227"/>
      <c r="BO54" s="227"/>
      <c r="BP54" s="227"/>
      <c r="BQ54" s="227"/>
      <c r="BR54" s="227"/>
      <c r="BS54" s="225"/>
      <c r="BT54" s="225"/>
      <c r="BU54" s="225"/>
      <c r="BV54" s="176"/>
      <c r="BW54" s="277"/>
      <c r="BX54" s="269"/>
      <c r="BY54" s="269"/>
      <c r="BZ54" s="269"/>
      <c r="CA54" s="269"/>
      <c r="CB54" s="269"/>
      <c r="CC54" s="269"/>
      <c r="CD54" s="269"/>
      <c r="CE54" s="269"/>
      <c r="CF54" s="269"/>
      <c r="CG54" s="269"/>
      <c r="CH54" s="269"/>
      <c r="CI54" s="269"/>
      <c r="CJ54" s="269"/>
      <c r="CK54" s="269"/>
      <c r="CL54" s="285"/>
      <c r="CM54" s="285"/>
      <c r="CN54" s="285"/>
      <c r="CO54" s="60"/>
      <c r="CP54" s="44" t="s">
        <v>235</v>
      </c>
      <c r="CQ54" s="44" t="s">
        <v>44</v>
      </c>
      <c r="CR54" s="20"/>
      <c r="CS54" s="20"/>
      <c r="CT54" s="20"/>
      <c r="CU54" s="20"/>
      <c r="CV54" s="20"/>
      <c r="CW54" s="20"/>
      <c r="CX54" s="20"/>
      <c r="CY54" s="20"/>
      <c r="CZ54" s="20"/>
      <c r="DA54" s="20"/>
      <c r="DB54" s="20"/>
      <c r="DC54" s="347"/>
      <c r="DD54" s="347"/>
      <c r="DE54" s="356"/>
      <c r="DF54" s="44" t="s">
        <v>234</v>
      </c>
      <c r="DG54" s="45" t="s">
        <v>211</v>
      </c>
      <c r="DH54" s="45" t="s">
        <v>236</v>
      </c>
      <c r="DI54" s="20"/>
      <c r="DJ54" s="20"/>
      <c r="DK54" s="20"/>
      <c r="DL54" s="20"/>
      <c r="DM54" s="20"/>
      <c r="DN54" s="20"/>
      <c r="DO54" s="20"/>
      <c r="DP54" s="65" t="str">
        <f t="shared" si="0"/>
        <v>RG2-6243:1その他NG</v>
      </c>
      <c r="DQ54" s="68" t="s">
        <v>63</v>
      </c>
      <c r="DR54" s="67" t="s">
        <v>21</v>
      </c>
      <c r="DS54" s="68" t="s">
        <v>49</v>
      </c>
      <c r="DT54" s="68" t="s">
        <v>72</v>
      </c>
      <c r="DU54" s="68" t="str">
        <f>IF(DT29="","",IF(AND(DT29&gt;=2300,DT29&lt;=6000),"OK","NG"))</f>
        <v>NG</v>
      </c>
      <c r="DV54" s="69">
        <v>600</v>
      </c>
      <c r="DW54" s="20"/>
      <c r="DX54" s="20"/>
      <c r="DY54" s="20"/>
      <c r="DZ54" s="20"/>
      <c r="EA54" s="20"/>
    </row>
    <row r="55" spans="5:131" s="17" customFormat="1" ht="8.1" customHeight="1" thickBot="1" x14ac:dyDescent="0.2">
      <c r="E55" s="229"/>
      <c r="F55" s="229"/>
      <c r="G55" s="231"/>
      <c r="H55" s="231"/>
      <c r="I55" s="231"/>
      <c r="J55" s="231"/>
      <c r="K55" s="231"/>
      <c r="L55" s="231"/>
      <c r="M55" s="230" t="s">
        <v>132</v>
      </c>
      <c r="N55" s="230"/>
      <c r="O55" s="230"/>
      <c r="P55" s="230"/>
      <c r="Q55" s="230"/>
      <c r="R55" s="230"/>
      <c r="S55" s="230"/>
      <c r="T55" s="230"/>
      <c r="U55" s="230"/>
      <c r="V55" s="230"/>
      <c r="W55" s="230"/>
      <c r="X55" s="231" t="s">
        <v>237</v>
      </c>
      <c r="Y55" s="231"/>
      <c r="Z55" s="231"/>
      <c r="AA55" s="231"/>
      <c r="AB55" s="231"/>
      <c r="AC55" s="231"/>
      <c r="AD55" s="231"/>
      <c r="AE55" s="231"/>
      <c r="AF55" s="231"/>
      <c r="AG55" s="231"/>
      <c r="AH55" s="231"/>
      <c r="AI55" s="231"/>
      <c r="AJ55" s="274"/>
      <c r="AK55" s="232" t="s">
        <v>238</v>
      </c>
      <c r="AL55" s="233"/>
      <c r="AM55" s="233"/>
      <c r="AN55" s="233"/>
      <c r="AO55" s="233"/>
      <c r="AP55" s="233"/>
      <c r="AQ55" s="233"/>
      <c r="AR55" s="233"/>
      <c r="AS55" s="233"/>
      <c r="AT55" s="233"/>
      <c r="AU55" s="233"/>
      <c r="AV55" s="233"/>
      <c r="AW55" s="233"/>
      <c r="AX55" s="233"/>
      <c r="AY55" s="233"/>
      <c r="AZ55" s="233"/>
      <c r="BA55" s="233"/>
      <c r="BB55" s="233"/>
      <c r="BC55" s="233"/>
      <c r="BD55" s="233"/>
      <c r="BE55" s="233"/>
      <c r="BF55" s="233"/>
      <c r="BG55" s="234"/>
      <c r="BH55" s="170"/>
      <c r="BI55" s="228" t="s">
        <v>206</v>
      </c>
      <c r="BJ55" s="228"/>
      <c r="BK55" s="228"/>
      <c r="BL55" s="228"/>
      <c r="BM55" s="228"/>
      <c r="BN55" s="228"/>
      <c r="BO55" s="299"/>
      <c r="BP55" s="299"/>
      <c r="BQ55" s="299"/>
      <c r="BR55" s="299"/>
      <c r="BS55" s="299"/>
      <c r="BT55" s="228" t="s">
        <v>239</v>
      </c>
      <c r="BU55" s="228"/>
      <c r="BV55" s="284"/>
      <c r="BW55" s="277" t="str">
        <f>IF(OR(BO55="",BM57=""),"",IF(AND(DE63="〇",DE64="〇"),"〇",""))</f>
        <v/>
      </c>
      <c r="BX55" s="269"/>
      <c r="BY55" s="269"/>
      <c r="BZ55" s="269"/>
      <c r="CA55" s="269"/>
      <c r="CB55" s="269" t="s">
        <v>190</v>
      </c>
      <c r="CC55" s="269"/>
      <c r="CD55" s="269"/>
      <c r="CE55" s="269"/>
      <c r="CF55" s="269"/>
      <c r="CG55" s="269" t="str">
        <f>IF(OR(BO55="",BM57=""),"",IF(OR(DE63="×",DE64="×"),"〇",""))</f>
        <v/>
      </c>
      <c r="CH55" s="269"/>
      <c r="CI55" s="269"/>
      <c r="CJ55" s="269"/>
      <c r="CK55" s="269"/>
      <c r="CL55" s="285" t="s">
        <v>240</v>
      </c>
      <c r="CM55" s="285"/>
      <c r="CN55" s="285"/>
      <c r="CO55" s="60"/>
      <c r="CP55" s="20"/>
      <c r="CQ55" s="20"/>
      <c r="CR55" s="20"/>
      <c r="CS55" s="20"/>
      <c r="CT55" s="20"/>
      <c r="CU55" s="20"/>
      <c r="CV55" s="20"/>
      <c r="CW55" s="20"/>
      <c r="CX55" s="20"/>
      <c r="CY55" s="20"/>
      <c r="CZ55" s="20"/>
      <c r="DA55" s="20"/>
      <c r="DB55" s="20"/>
      <c r="DC55" s="44" t="s">
        <v>241</v>
      </c>
      <c r="DD55" s="44">
        <v>500000</v>
      </c>
      <c r="DE55" s="86">
        <v>10</v>
      </c>
      <c r="DF55" s="45" t="str">
        <f>IF(BL33="","",IF(BL33&lt;AQ33,"〇","×"))</f>
        <v/>
      </c>
      <c r="DG55" s="45" t="str">
        <f>IF(BR33="","",IF(BR33&lt;=AZ33,"〇","×"))</f>
        <v/>
      </c>
      <c r="DH55" s="45" t="str">
        <f>IF(OR(DF55="",DG55=""),"",IF(AND(DF55="〇",DG55="〇"),"〇","×"))</f>
        <v/>
      </c>
      <c r="DI55" s="20"/>
      <c r="DJ55" s="20"/>
      <c r="DK55" s="20"/>
      <c r="DL55" s="20"/>
      <c r="DM55" s="20"/>
      <c r="DN55" s="20"/>
      <c r="DO55" s="20"/>
      <c r="DP55" s="72" t="str">
        <f t="shared" si="0"/>
        <v>RG2-6244:1その他NG</v>
      </c>
      <c r="DQ55" s="75" t="s">
        <v>63</v>
      </c>
      <c r="DR55" s="74" t="s">
        <v>26</v>
      </c>
      <c r="DS55" s="75" t="s">
        <v>49</v>
      </c>
      <c r="DT55" s="75" t="s">
        <v>73</v>
      </c>
      <c r="DU55" s="75" t="str">
        <f>IF(DT29="","",IF(AND(DT29&gt;=3000,DT29&lt;=8000),"OK","NG"))</f>
        <v>NG</v>
      </c>
      <c r="DV55" s="84">
        <v>600</v>
      </c>
      <c r="DW55" s="20"/>
      <c r="DX55" s="20"/>
      <c r="DY55" s="20"/>
      <c r="DZ55" s="20"/>
      <c r="EA55" s="20"/>
    </row>
    <row r="56" spans="5:131" s="17" customFormat="1" ht="8.1" customHeight="1" x14ac:dyDescent="0.15">
      <c r="E56" s="229"/>
      <c r="F56" s="229"/>
      <c r="G56" s="231"/>
      <c r="H56" s="231"/>
      <c r="I56" s="231"/>
      <c r="J56" s="231"/>
      <c r="K56" s="231"/>
      <c r="L56" s="231"/>
      <c r="M56" s="230"/>
      <c r="N56" s="230"/>
      <c r="O56" s="230"/>
      <c r="P56" s="230"/>
      <c r="Q56" s="230"/>
      <c r="R56" s="230"/>
      <c r="S56" s="230"/>
      <c r="T56" s="230"/>
      <c r="U56" s="230"/>
      <c r="V56" s="230"/>
      <c r="W56" s="230"/>
      <c r="X56" s="231"/>
      <c r="Y56" s="231"/>
      <c r="Z56" s="231"/>
      <c r="AA56" s="231"/>
      <c r="AB56" s="231"/>
      <c r="AC56" s="231"/>
      <c r="AD56" s="231"/>
      <c r="AE56" s="231"/>
      <c r="AF56" s="231"/>
      <c r="AG56" s="231"/>
      <c r="AH56" s="231"/>
      <c r="AI56" s="231"/>
      <c r="AJ56" s="274"/>
      <c r="AK56" s="235"/>
      <c r="AL56" s="236"/>
      <c r="AM56" s="236"/>
      <c r="AN56" s="236"/>
      <c r="AO56" s="236"/>
      <c r="AP56" s="236"/>
      <c r="AQ56" s="236"/>
      <c r="AR56" s="236"/>
      <c r="AS56" s="236"/>
      <c r="AT56" s="236"/>
      <c r="AU56" s="236"/>
      <c r="AV56" s="236"/>
      <c r="AW56" s="236"/>
      <c r="AX56" s="236"/>
      <c r="AY56" s="236"/>
      <c r="AZ56" s="236"/>
      <c r="BA56" s="236"/>
      <c r="BB56" s="236"/>
      <c r="BC56" s="236"/>
      <c r="BD56" s="236"/>
      <c r="BE56" s="236"/>
      <c r="BF56" s="236"/>
      <c r="BG56" s="237"/>
      <c r="BH56" s="173"/>
      <c r="BI56" s="224"/>
      <c r="BJ56" s="224"/>
      <c r="BK56" s="224"/>
      <c r="BL56" s="224"/>
      <c r="BM56" s="224"/>
      <c r="BN56" s="224"/>
      <c r="BO56" s="227"/>
      <c r="BP56" s="227"/>
      <c r="BQ56" s="227"/>
      <c r="BR56" s="227"/>
      <c r="BS56" s="227"/>
      <c r="BT56" s="224"/>
      <c r="BU56" s="224"/>
      <c r="BV56" s="270"/>
      <c r="BW56" s="277"/>
      <c r="BX56" s="269"/>
      <c r="BY56" s="269"/>
      <c r="BZ56" s="269"/>
      <c r="CA56" s="269"/>
      <c r="CB56" s="269"/>
      <c r="CC56" s="269"/>
      <c r="CD56" s="269"/>
      <c r="CE56" s="269"/>
      <c r="CF56" s="269"/>
      <c r="CG56" s="269"/>
      <c r="CH56" s="269"/>
      <c r="CI56" s="269"/>
      <c r="CJ56" s="269"/>
      <c r="CK56" s="269"/>
      <c r="CL56" s="285"/>
      <c r="CM56" s="285"/>
      <c r="CN56" s="285"/>
      <c r="CO56" s="60"/>
      <c r="CP56" s="20"/>
      <c r="CQ56" s="20"/>
      <c r="CR56" s="20"/>
      <c r="CS56" s="20"/>
      <c r="CT56" s="20"/>
      <c r="CU56" s="20"/>
      <c r="CV56" s="20"/>
      <c r="CW56" s="20"/>
      <c r="CX56" s="20"/>
      <c r="CY56" s="20"/>
      <c r="CZ56" s="20"/>
      <c r="DA56" s="20"/>
      <c r="DB56" s="20"/>
      <c r="DC56" s="44" t="s">
        <v>242</v>
      </c>
      <c r="DD56" s="44">
        <v>2000000</v>
      </c>
      <c r="DE56" s="87">
        <v>10</v>
      </c>
      <c r="DF56" s="45" t="str">
        <f>IF(BL35="","",IF(BL35&lt;AQ35,"〇","×"))</f>
        <v/>
      </c>
      <c r="DG56" s="45" t="str">
        <f>IF(BR35="","",IF(BR35&lt;=AZ35,"〇","×"))</f>
        <v/>
      </c>
      <c r="DH56" s="45" t="str">
        <f>IF(OR(DF56="",DG56=""),"",IF(AND(DF56="〇",DG56="〇"),"〇","×"))</f>
        <v/>
      </c>
      <c r="DI56" s="20"/>
      <c r="DJ56" s="20"/>
      <c r="DK56" s="20"/>
      <c r="DL56" s="20"/>
      <c r="DM56" s="20"/>
      <c r="DN56" s="20"/>
      <c r="DO56" s="20"/>
      <c r="DP56" s="61" t="str">
        <f t="shared" si="0"/>
        <v>RG2-6261:1その他NG</v>
      </c>
      <c r="DQ56" s="78" t="s">
        <v>64</v>
      </c>
      <c r="DR56" s="63" t="s">
        <v>5</v>
      </c>
      <c r="DS56" s="79" t="s">
        <v>49</v>
      </c>
      <c r="DT56" s="78" t="s">
        <v>74</v>
      </c>
      <c r="DU56" s="78" t="str">
        <f>IF(DT29="","",IF(AND(DT29&gt;=1150,DT29&lt;=2800),"OK","NG"))</f>
        <v>NG</v>
      </c>
      <c r="DV56" s="64">
        <v>600</v>
      </c>
      <c r="DW56" s="20"/>
      <c r="DX56" s="20"/>
      <c r="DY56" s="20"/>
      <c r="DZ56" s="20"/>
      <c r="EA56" s="20"/>
    </row>
    <row r="57" spans="5:131" s="17" customFormat="1" ht="8.1" customHeight="1" x14ac:dyDescent="0.15">
      <c r="E57" s="229"/>
      <c r="F57" s="229"/>
      <c r="G57" s="231"/>
      <c r="H57" s="231"/>
      <c r="I57" s="231"/>
      <c r="J57" s="231"/>
      <c r="K57" s="231"/>
      <c r="L57" s="231"/>
      <c r="M57" s="230"/>
      <c r="N57" s="230"/>
      <c r="O57" s="230"/>
      <c r="P57" s="230"/>
      <c r="Q57" s="230"/>
      <c r="R57" s="230"/>
      <c r="S57" s="230"/>
      <c r="T57" s="230"/>
      <c r="U57" s="230"/>
      <c r="V57" s="230"/>
      <c r="W57" s="230"/>
      <c r="X57" s="231"/>
      <c r="Y57" s="231"/>
      <c r="Z57" s="231"/>
      <c r="AA57" s="231"/>
      <c r="AB57" s="231"/>
      <c r="AC57" s="231"/>
      <c r="AD57" s="231"/>
      <c r="AE57" s="231"/>
      <c r="AF57" s="231"/>
      <c r="AG57" s="231"/>
      <c r="AH57" s="231"/>
      <c r="AI57" s="231"/>
      <c r="AJ57" s="274"/>
      <c r="AK57" s="235"/>
      <c r="AL57" s="236"/>
      <c r="AM57" s="236"/>
      <c r="AN57" s="236"/>
      <c r="AO57" s="236"/>
      <c r="AP57" s="236"/>
      <c r="AQ57" s="236"/>
      <c r="AR57" s="236"/>
      <c r="AS57" s="236"/>
      <c r="AT57" s="236"/>
      <c r="AU57" s="236"/>
      <c r="AV57" s="236"/>
      <c r="AW57" s="236"/>
      <c r="AX57" s="236"/>
      <c r="AY57" s="236"/>
      <c r="AZ57" s="236"/>
      <c r="BA57" s="236"/>
      <c r="BB57" s="236"/>
      <c r="BC57" s="236"/>
      <c r="BD57" s="236"/>
      <c r="BE57" s="236"/>
      <c r="BF57" s="236"/>
      <c r="BG57" s="237"/>
      <c r="BH57" s="173"/>
      <c r="BI57" s="224" t="s">
        <v>243</v>
      </c>
      <c r="BJ57" s="224"/>
      <c r="BK57" s="224"/>
      <c r="BL57" s="224"/>
      <c r="BM57" s="226"/>
      <c r="BN57" s="226"/>
      <c r="BO57" s="226"/>
      <c r="BP57" s="226"/>
      <c r="BQ57" s="226"/>
      <c r="BR57" s="226"/>
      <c r="BS57" s="224" t="s">
        <v>211</v>
      </c>
      <c r="BT57" s="224"/>
      <c r="BU57" s="224"/>
      <c r="BV57" s="174"/>
      <c r="BW57" s="277"/>
      <c r="BX57" s="269"/>
      <c r="BY57" s="269"/>
      <c r="BZ57" s="269"/>
      <c r="CA57" s="269"/>
      <c r="CB57" s="269"/>
      <c r="CC57" s="269"/>
      <c r="CD57" s="269"/>
      <c r="CE57" s="269"/>
      <c r="CF57" s="269"/>
      <c r="CG57" s="269"/>
      <c r="CH57" s="269"/>
      <c r="CI57" s="269"/>
      <c r="CJ57" s="269"/>
      <c r="CK57" s="269"/>
      <c r="CL57" s="285"/>
      <c r="CM57" s="285"/>
      <c r="CN57" s="285"/>
      <c r="CO57" s="60"/>
      <c r="CP57" s="20"/>
      <c r="CQ57" s="20"/>
      <c r="CR57" s="20"/>
      <c r="CS57" s="20"/>
      <c r="CT57" s="20"/>
      <c r="CU57" s="20"/>
      <c r="CV57" s="20"/>
      <c r="CW57" s="20"/>
      <c r="CX57" s="20"/>
      <c r="CY57" s="20"/>
      <c r="CZ57" s="20"/>
      <c r="DA57" s="20"/>
      <c r="DB57" s="20"/>
      <c r="DC57" s="44" t="s">
        <v>244</v>
      </c>
      <c r="DD57" s="44">
        <v>2000000</v>
      </c>
      <c r="DE57" s="88">
        <v>10</v>
      </c>
      <c r="DF57" s="44" t="str">
        <f>IF(BL37="","",IF(BL37&lt;AQ37,"〇","×"))</f>
        <v/>
      </c>
      <c r="DG57" s="45" t="str">
        <f>IF(BR37="","",IF(BR37&lt;=AZ37,"〇","×"))</f>
        <v/>
      </c>
      <c r="DH57" s="45" t="str">
        <f>IF(OR(DF57="",DG57=""),"",IF(AND(DF57="〇",DG57="〇"),"〇","×"))</f>
        <v/>
      </c>
      <c r="DI57" s="20"/>
      <c r="DJ57" s="20"/>
      <c r="DK57" s="20"/>
      <c r="DL57" s="20"/>
      <c r="DM57" s="20"/>
      <c r="DN57" s="20"/>
      <c r="DO57" s="20"/>
      <c r="DP57" s="65" t="str">
        <f t="shared" si="0"/>
        <v>RG2-6261:1その他NG</v>
      </c>
      <c r="DQ57" s="68" t="s">
        <v>64</v>
      </c>
      <c r="DR57" s="67" t="s">
        <v>5</v>
      </c>
      <c r="DS57" s="82" t="s">
        <v>49</v>
      </c>
      <c r="DT57" s="68" t="s">
        <v>75</v>
      </c>
      <c r="DU57" s="68" t="str">
        <f>IF(DT29="","",IF(AND(DT29&gt;2800,DT29&lt;=4000),"OK","NG"))</f>
        <v>NG</v>
      </c>
      <c r="DV57" s="69">
        <v>700</v>
      </c>
      <c r="DW57" s="20"/>
      <c r="DX57" s="20"/>
      <c r="DY57" s="20"/>
      <c r="DZ57" s="20"/>
      <c r="EA57" s="20"/>
    </row>
    <row r="58" spans="5:131" s="17" customFormat="1" ht="8.1" customHeight="1" x14ac:dyDescent="0.15">
      <c r="E58" s="229"/>
      <c r="F58" s="229"/>
      <c r="G58" s="231"/>
      <c r="H58" s="231"/>
      <c r="I58" s="231"/>
      <c r="J58" s="231"/>
      <c r="K58" s="231"/>
      <c r="L58" s="231"/>
      <c r="M58" s="230"/>
      <c r="N58" s="230"/>
      <c r="O58" s="230"/>
      <c r="P58" s="230"/>
      <c r="Q58" s="230"/>
      <c r="R58" s="230"/>
      <c r="S58" s="230"/>
      <c r="T58" s="230"/>
      <c r="U58" s="230"/>
      <c r="V58" s="230"/>
      <c r="W58" s="230"/>
      <c r="X58" s="231"/>
      <c r="Y58" s="231"/>
      <c r="Z58" s="231"/>
      <c r="AA58" s="231"/>
      <c r="AB58" s="231"/>
      <c r="AC58" s="231"/>
      <c r="AD58" s="231"/>
      <c r="AE58" s="231"/>
      <c r="AF58" s="231"/>
      <c r="AG58" s="231"/>
      <c r="AH58" s="231"/>
      <c r="AI58" s="231"/>
      <c r="AJ58" s="274"/>
      <c r="AK58" s="238"/>
      <c r="AL58" s="239"/>
      <c r="AM58" s="239"/>
      <c r="AN58" s="239"/>
      <c r="AO58" s="239"/>
      <c r="AP58" s="239"/>
      <c r="AQ58" s="239"/>
      <c r="AR58" s="239"/>
      <c r="AS58" s="239"/>
      <c r="AT58" s="239"/>
      <c r="AU58" s="239"/>
      <c r="AV58" s="239"/>
      <c r="AW58" s="239"/>
      <c r="AX58" s="239"/>
      <c r="AY58" s="239"/>
      <c r="AZ58" s="239"/>
      <c r="BA58" s="239"/>
      <c r="BB58" s="239"/>
      <c r="BC58" s="239"/>
      <c r="BD58" s="239"/>
      <c r="BE58" s="239"/>
      <c r="BF58" s="239"/>
      <c r="BG58" s="240"/>
      <c r="BH58" s="175"/>
      <c r="BI58" s="225"/>
      <c r="BJ58" s="225"/>
      <c r="BK58" s="225"/>
      <c r="BL58" s="225"/>
      <c r="BM58" s="227"/>
      <c r="BN58" s="227"/>
      <c r="BO58" s="227"/>
      <c r="BP58" s="227"/>
      <c r="BQ58" s="227"/>
      <c r="BR58" s="227"/>
      <c r="BS58" s="225"/>
      <c r="BT58" s="225"/>
      <c r="BU58" s="225"/>
      <c r="BV58" s="176"/>
      <c r="BW58" s="277"/>
      <c r="BX58" s="269"/>
      <c r="BY58" s="269"/>
      <c r="BZ58" s="269"/>
      <c r="CA58" s="269"/>
      <c r="CB58" s="269"/>
      <c r="CC58" s="269"/>
      <c r="CD58" s="269"/>
      <c r="CE58" s="269"/>
      <c r="CF58" s="269"/>
      <c r="CG58" s="269"/>
      <c r="CH58" s="269"/>
      <c r="CI58" s="269"/>
      <c r="CJ58" s="269"/>
      <c r="CK58" s="269"/>
      <c r="CL58" s="285"/>
      <c r="CM58" s="285"/>
      <c r="CN58" s="285"/>
      <c r="CO58" s="190"/>
      <c r="CP58" s="20"/>
      <c r="CQ58" s="20"/>
      <c r="CR58" s="20"/>
      <c r="CS58" s="20"/>
      <c r="CT58" s="20"/>
      <c r="CU58" s="20"/>
      <c r="CV58" s="20"/>
      <c r="CW58" s="20"/>
      <c r="CX58" s="20"/>
      <c r="CY58" s="20"/>
      <c r="CZ58" s="20"/>
      <c r="DA58" s="20"/>
      <c r="DB58" s="20"/>
      <c r="DC58" s="89" t="s">
        <v>245</v>
      </c>
      <c r="DD58" s="44">
        <v>100000</v>
      </c>
      <c r="DE58" s="44">
        <v>10</v>
      </c>
      <c r="DF58" s="44" t="str">
        <f>IF(BL39="","",IF(BL39&lt;AQ39,"〇","×"))</f>
        <v/>
      </c>
      <c r="DG58" s="45" t="str">
        <f>IF(BR39="","",IF(BR39&lt;=AZ39,"〇","×"))</f>
        <v/>
      </c>
      <c r="DH58" s="45" t="str">
        <f>IF(OR(DF58="",DG58=""),"",IF(AND(DF58="〇",DG58="〇"),"〇","×"))</f>
        <v/>
      </c>
      <c r="DI58" s="20"/>
      <c r="DJ58" s="20"/>
      <c r="DK58" s="20"/>
      <c r="DL58" s="20"/>
      <c r="DM58" s="20"/>
      <c r="DN58" s="20"/>
      <c r="DO58" s="20"/>
      <c r="DP58" s="65" t="str">
        <f t="shared" si="0"/>
        <v>RG2-6262:1その他NG</v>
      </c>
      <c r="DQ58" s="68" t="s">
        <v>64</v>
      </c>
      <c r="DR58" s="67" t="s">
        <v>12</v>
      </c>
      <c r="DS58" s="82" t="s">
        <v>49</v>
      </c>
      <c r="DT58" s="68" t="s">
        <v>76</v>
      </c>
      <c r="DU58" s="68" t="str">
        <f>IF(DT29="","",IF(AND(DT29&gt;=2300,DT29&lt;=8000),"OK","NG"))</f>
        <v>NG</v>
      </c>
      <c r="DV58" s="69">
        <v>600</v>
      </c>
      <c r="DW58" s="20"/>
      <c r="DX58" s="20"/>
      <c r="DY58" s="20"/>
      <c r="DZ58" s="20"/>
      <c r="EA58" s="20"/>
    </row>
    <row r="59" spans="5:131" s="17" customFormat="1" ht="8.1" customHeight="1" x14ac:dyDescent="0.15">
      <c r="E59" s="229" t="s">
        <v>246</v>
      </c>
      <c r="F59" s="229"/>
      <c r="G59" s="231" t="s">
        <v>247</v>
      </c>
      <c r="H59" s="231"/>
      <c r="I59" s="231"/>
      <c r="J59" s="231"/>
      <c r="K59" s="231"/>
      <c r="L59" s="231"/>
      <c r="M59" s="230" t="s">
        <v>45</v>
      </c>
      <c r="N59" s="230"/>
      <c r="O59" s="230"/>
      <c r="P59" s="230"/>
      <c r="Q59" s="230"/>
      <c r="R59" s="230"/>
      <c r="S59" s="230"/>
      <c r="T59" s="230"/>
      <c r="U59" s="230"/>
      <c r="V59" s="230"/>
      <c r="W59" s="230"/>
      <c r="X59" s="231" t="s">
        <v>187</v>
      </c>
      <c r="Y59" s="231"/>
      <c r="Z59" s="231"/>
      <c r="AA59" s="231"/>
      <c r="AB59" s="231"/>
      <c r="AC59" s="231"/>
      <c r="AD59" s="231"/>
      <c r="AE59" s="231"/>
      <c r="AF59" s="231"/>
      <c r="AG59" s="231"/>
      <c r="AH59" s="231"/>
      <c r="AI59" s="231"/>
      <c r="AJ59" s="274"/>
      <c r="AK59" s="232" t="s">
        <v>248</v>
      </c>
      <c r="AL59" s="233"/>
      <c r="AM59" s="233"/>
      <c r="AN59" s="233"/>
      <c r="AO59" s="233"/>
      <c r="AP59" s="233"/>
      <c r="AQ59" s="233"/>
      <c r="AR59" s="233"/>
      <c r="AS59" s="233"/>
      <c r="AT59" s="233"/>
      <c r="AU59" s="233"/>
      <c r="AV59" s="233"/>
      <c r="AW59" s="233"/>
      <c r="AX59" s="233"/>
      <c r="AY59" s="233"/>
      <c r="AZ59" s="233"/>
      <c r="BA59" s="233"/>
      <c r="BB59" s="233"/>
      <c r="BC59" s="233"/>
      <c r="BD59" s="233"/>
      <c r="BE59" s="233"/>
      <c r="BF59" s="233"/>
      <c r="BG59" s="234"/>
      <c r="BH59" s="251"/>
      <c r="BI59" s="252"/>
      <c r="BJ59" s="252"/>
      <c r="BK59" s="252"/>
      <c r="BL59" s="252"/>
      <c r="BM59" s="252"/>
      <c r="BN59" s="252"/>
      <c r="BO59" s="252"/>
      <c r="BP59" s="252"/>
      <c r="BQ59" s="252"/>
      <c r="BR59" s="252"/>
      <c r="BS59" s="252"/>
      <c r="BT59" s="252"/>
      <c r="BU59" s="252"/>
      <c r="BV59" s="253"/>
      <c r="BW59" s="277" t="str">
        <f>IF(BN61="","",IF(AS62=BN61,"〇",""))</f>
        <v/>
      </c>
      <c r="BX59" s="269"/>
      <c r="BY59" s="269"/>
      <c r="BZ59" s="269"/>
      <c r="CA59" s="269"/>
      <c r="CB59" s="269" t="s">
        <v>190</v>
      </c>
      <c r="CC59" s="269"/>
      <c r="CD59" s="269"/>
      <c r="CE59" s="269"/>
      <c r="CF59" s="269"/>
      <c r="CG59" s="269" t="str">
        <f>IF(OR(BN61="",BN61="ﾛｰﾌﾟﾌﾞﾚｰｷ"),"",IF(AS62=BN61,"","〇"))</f>
        <v/>
      </c>
      <c r="CH59" s="269"/>
      <c r="CI59" s="269"/>
      <c r="CJ59" s="269"/>
      <c r="CK59" s="269"/>
      <c r="CL59" s="285" t="s">
        <v>249</v>
      </c>
      <c r="CM59" s="285"/>
      <c r="CN59" s="285"/>
      <c r="CO59" s="190"/>
      <c r="CP59" s="20"/>
      <c r="CQ59" s="20"/>
      <c r="CR59" s="20"/>
      <c r="CS59" s="20"/>
      <c r="CT59" s="20"/>
      <c r="CU59" s="20"/>
      <c r="CV59" s="20"/>
      <c r="CW59" s="20"/>
      <c r="CX59" s="20"/>
      <c r="CY59" s="20"/>
      <c r="CZ59" s="20"/>
      <c r="DA59" s="20"/>
      <c r="DB59" s="20"/>
      <c r="DC59" s="20"/>
      <c r="DD59" s="20"/>
      <c r="DE59" s="20"/>
      <c r="DF59" s="20"/>
      <c r="DG59" s="20"/>
      <c r="DH59" s="36"/>
      <c r="DI59" s="20"/>
      <c r="DJ59" s="20"/>
      <c r="DK59" s="20"/>
      <c r="DL59" s="20"/>
      <c r="DM59" s="20"/>
      <c r="DN59" s="20"/>
      <c r="DO59" s="20"/>
      <c r="DP59" s="65" t="str">
        <f t="shared" si="0"/>
        <v>RG2-6263:1その他NG</v>
      </c>
      <c r="DQ59" s="68" t="s">
        <v>64</v>
      </c>
      <c r="DR59" s="67" t="s">
        <v>21</v>
      </c>
      <c r="DS59" s="68" t="s">
        <v>49</v>
      </c>
      <c r="DT59" s="68" t="s">
        <v>77</v>
      </c>
      <c r="DU59" s="68" t="str">
        <f>IF(DT29="","",IF(AND(DT29&gt;=3000,DT29&lt;=9000),"OK","NG"))</f>
        <v>NG</v>
      </c>
      <c r="DV59" s="69">
        <v>600</v>
      </c>
      <c r="DW59" s="20"/>
      <c r="DX59" s="20"/>
      <c r="DY59" s="20"/>
      <c r="DZ59" s="20"/>
      <c r="EA59" s="20"/>
    </row>
    <row r="60" spans="5:131" s="17" customFormat="1" ht="8.1" customHeight="1" thickBot="1" x14ac:dyDescent="0.2">
      <c r="E60" s="229"/>
      <c r="F60" s="229"/>
      <c r="G60" s="231"/>
      <c r="H60" s="231"/>
      <c r="I60" s="231"/>
      <c r="J60" s="231"/>
      <c r="K60" s="231"/>
      <c r="L60" s="231"/>
      <c r="M60" s="230"/>
      <c r="N60" s="230"/>
      <c r="O60" s="230"/>
      <c r="P60" s="230"/>
      <c r="Q60" s="230"/>
      <c r="R60" s="230"/>
      <c r="S60" s="230"/>
      <c r="T60" s="230"/>
      <c r="U60" s="230"/>
      <c r="V60" s="230"/>
      <c r="W60" s="230"/>
      <c r="X60" s="231"/>
      <c r="Y60" s="231"/>
      <c r="Z60" s="231"/>
      <c r="AA60" s="231"/>
      <c r="AB60" s="231"/>
      <c r="AC60" s="231"/>
      <c r="AD60" s="231"/>
      <c r="AE60" s="231"/>
      <c r="AF60" s="231"/>
      <c r="AG60" s="231"/>
      <c r="AH60" s="231"/>
      <c r="AI60" s="231"/>
      <c r="AJ60" s="274"/>
      <c r="AK60" s="235"/>
      <c r="AL60" s="236"/>
      <c r="AM60" s="236"/>
      <c r="AN60" s="236"/>
      <c r="AO60" s="236"/>
      <c r="AP60" s="236"/>
      <c r="AQ60" s="236"/>
      <c r="AR60" s="236"/>
      <c r="AS60" s="236"/>
      <c r="AT60" s="236"/>
      <c r="AU60" s="236"/>
      <c r="AV60" s="236"/>
      <c r="AW60" s="236"/>
      <c r="AX60" s="236"/>
      <c r="AY60" s="236"/>
      <c r="AZ60" s="236"/>
      <c r="BA60" s="236"/>
      <c r="BB60" s="236"/>
      <c r="BC60" s="236"/>
      <c r="BD60" s="236"/>
      <c r="BE60" s="236"/>
      <c r="BF60" s="236"/>
      <c r="BG60" s="237"/>
      <c r="BH60" s="254"/>
      <c r="BI60" s="255"/>
      <c r="BJ60" s="255"/>
      <c r="BK60" s="255"/>
      <c r="BL60" s="255"/>
      <c r="BM60" s="255"/>
      <c r="BN60" s="255"/>
      <c r="BO60" s="255"/>
      <c r="BP60" s="255"/>
      <c r="BQ60" s="255"/>
      <c r="BR60" s="255"/>
      <c r="BS60" s="255"/>
      <c r="BT60" s="255"/>
      <c r="BU60" s="255"/>
      <c r="BV60" s="256"/>
      <c r="BW60" s="277"/>
      <c r="BX60" s="269"/>
      <c r="BY60" s="269"/>
      <c r="BZ60" s="269"/>
      <c r="CA60" s="269"/>
      <c r="CB60" s="269"/>
      <c r="CC60" s="269"/>
      <c r="CD60" s="269"/>
      <c r="CE60" s="269"/>
      <c r="CF60" s="269"/>
      <c r="CG60" s="269"/>
      <c r="CH60" s="269"/>
      <c r="CI60" s="269"/>
      <c r="CJ60" s="269"/>
      <c r="CK60" s="269"/>
      <c r="CL60" s="285"/>
      <c r="CM60" s="285"/>
      <c r="CN60" s="285"/>
      <c r="CO60" s="190"/>
      <c r="CP60" s="71" t="s">
        <v>57</v>
      </c>
      <c r="CQ60" s="362" t="s">
        <v>58</v>
      </c>
      <c r="CR60" s="363"/>
      <c r="CS60" s="363"/>
      <c r="CT60" s="363"/>
      <c r="CU60" s="364"/>
      <c r="CV60" s="20"/>
      <c r="CW60" s="20"/>
      <c r="CX60" s="20"/>
      <c r="CY60" s="20"/>
      <c r="CZ60" s="20"/>
      <c r="DA60" s="20"/>
      <c r="DB60" s="20"/>
      <c r="DC60" s="20"/>
      <c r="DD60" s="20"/>
      <c r="DE60" s="20"/>
      <c r="DF60" s="20"/>
      <c r="DG60" s="20"/>
      <c r="DH60" s="36"/>
      <c r="DI60" s="20"/>
      <c r="DJ60" s="20"/>
      <c r="DK60" s="20"/>
      <c r="DL60" s="20"/>
      <c r="DM60" s="20"/>
      <c r="DN60" s="20"/>
      <c r="DO60" s="20"/>
      <c r="DP60" s="72" t="str">
        <f t="shared" si="0"/>
        <v>RG2-6264:1その他NG</v>
      </c>
      <c r="DQ60" s="75" t="s">
        <v>64</v>
      </c>
      <c r="DR60" s="74" t="s">
        <v>26</v>
      </c>
      <c r="DS60" s="75" t="s">
        <v>49</v>
      </c>
      <c r="DT60" s="75" t="s">
        <v>78</v>
      </c>
      <c r="DU60" s="75" t="str">
        <f>IF(DT29="","",IF(AND(DT29&gt;=4500,DT29&lt;=9000),"OK","NG"))</f>
        <v>NG</v>
      </c>
      <c r="DV60" s="84">
        <v>600</v>
      </c>
      <c r="DW60" s="20"/>
      <c r="DX60" s="20"/>
      <c r="DY60" s="20"/>
      <c r="DZ60" s="20"/>
      <c r="EA60" s="20"/>
    </row>
    <row r="61" spans="5:131" s="17" customFormat="1" ht="8.1" customHeight="1" x14ac:dyDescent="0.15">
      <c r="E61" s="229"/>
      <c r="F61" s="229"/>
      <c r="G61" s="231"/>
      <c r="H61" s="231"/>
      <c r="I61" s="231"/>
      <c r="J61" s="231"/>
      <c r="K61" s="231"/>
      <c r="L61" s="231"/>
      <c r="M61" s="230"/>
      <c r="N61" s="230"/>
      <c r="O61" s="230"/>
      <c r="P61" s="230"/>
      <c r="Q61" s="230"/>
      <c r="R61" s="230"/>
      <c r="S61" s="230"/>
      <c r="T61" s="230"/>
      <c r="U61" s="230"/>
      <c r="V61" s="230"/>
      <c r="W61" s="230"/>
      <c r="X61" s="231"/>
      <c r="Y61" s="231"/>
      <c r="Z61" s="231"/>
      <c r="AA61" s="231"/>
      <c r="AB61" s="231"/>
      <c r="AC61" s="231"/>
      <c r="AD61" s="231"/>
      <c r="AE61" s="231"/>
      <c r="AF61" s="231"/>
      <c r="AG61" s="231"/>
      <c r="AH61" s="231"/>
      <c r="AI61" s="231"/>
      <c r="AJ61" s="274"/>
      <c r="AK61" s="235"/>
      <c r="AL61" s="236"/>
      <c r="AM61" s="236"/>
      <c r="AN61" s="236"/>
      <c r="AO61" s="236"/>
      <c r="AP61" s="236"/>
      <c r="AQ61" s="236"/>
      <c r="AR61" s="236"/>
      <c r="AS61" s="236"/>
      <c r="AT61" s="236"/>
      <c r="AU61" s="236"/>
      <c r="AV61" s="236"/>
      <c r="AW61" s="236"/>
      <c r="AX61" s="236"/>
      <c r="AY61" s="236"/>
      <c r="AZ61" s="236"/>
      <c r="BA61" s="236"/>
      <c r="BB61" s="236"/>
      <c r="BC61" s="236"/>
      <c r="BD61" s="236"/>
      <c r="BE61" s="236"/>
      <c r="BF61" s="236"/>
      <c r="BG61" s="237"/>
      <c r="BH61" s="90"/>
      <c r="BI61" s="261" t="s">
        <v>197</v>
      </c>
      <c r="BJ61" s="261"/>
      <c r="BK61" s="261"/>
      <c r="BL61" s="261"/>
      <c r="BM61" s="261"/>
      <c r="BN61" s="266"/>
      <c r="BO61" s="266"/>
      <c r="BP61" s="266"/>
      <c r="BQ61" s="266"/>
      <c r="BR61" s="266"/>
      <c r="BS61" s="266"/>
      <c r="BT61" s="266"/>
      <c r="BU61" s="266"/>
      <c r="BV61" s="91"/>
      <c r="BW61" s="277"/>
      <c r="BX61" s="269"/>
      <c r="BY61" s="269"/>
      <c r="BZ61" s="269"/>
      <c r="CA61" s="269"/>
      <c r="CB61" s="269"/>
      <c r="CC61" s="269"/>
      <c r="CD61" s="269"/>
      <c r="CE61" s="269"/>
      <c r="CF61" s="269"/>
      <c r="CG61" s="269"/>
      <c r="CH61" s="269"/>
      <c r="CI61" s="269"/>
      <c r="CJ61" s="269"/>
      <c r="CK61" s="269"/>
      <c r="CL61" s="285"/>
      <c r="CM61" s="285"/>
      <c r="CN61" s="285"/>
      <c r="CO61" s="190"/>
      <c r="CP61" s="44"/>
      <c r="CQ61" s="44" t="s">
        <v>61</v>
      </c>
      <c r="CR61" s="44" t="s">
        <v>59</v>
      </c>
      <c r="CS61" s="44" t="s">
        <v>62</v>
      </c>
      <c r="CT61" s="44" t="s">
        <v>63</v>
      </c>
      <c r="CU61" s="44" t="s">
        <v>64</v>
      </c>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row>
    <row r="62" spans="5:131" s="17" customFormat="1" ht="8.1" customHeight="1" x14ac:dyDescent="0.15">
      <c r="E62" s="229"/>
      <c r="F62" s="229"/>
      <c r="G62" s="231"/>
      <c r="H62" s="231"/>
      <c r="I62" s="231"/>
      <c r="J62" s="231"/>
      <c r="K62" s="231"/>
      <c r="L62" s="231"/>
      <c r="M62" s="230"/>
      <c r="N62" s="230"/>
      <c r="O62" s="230"/>
      <c r="P62" s="230"/>
      <c r="Q62" s="230"/>
      <c r="R62" s="230"/>
      <c r="S62" s="230"/>
      <c r="T62" s="230"/>
      <c r="U62" s="230"/>
      <c r="V62" s="230"/>
      <c r="W62" s="230"/>
      <c r="X62" s="231"/>
      <c r="Y62" s="231"/>
      <c r="Z62" s="231"/>
      <c r="AA62" s="231"/>
      <c r="AB62" s="231"/>
      <c r="AC62" s="231"/>
      <c r="AD62" s="231"/>
      <c r="AE62" s="231"/>
      <c r="AF62" s="231"/>
      <c r="AG62" s="231"/>
      <c r="AH62" s="231"/>
      <c r="AI62" s="231"/>
      <c r="AJ62" s="274"/>
      <c r="AK62" s="158"/>
      <c r="AL62" s="178"/>
      <c r="AM62" s="178"/>
      <c r="AN62" s="178"/>
      <c r="AO62" s="178"/>
      <c r="AP62" s="178"/>
      <c r="AQ62" s="178"/>
      <c r="AR62" s="178"/>
      <c r="AS62" s="224" t="str">
        <f>IF(OR(AL5="",AL5=DC28),"?",VLOOKUP(AL5,DC28:DN43,12,FALSE))</f>
        <v>?</v>
      </c>
      <c r="AT62" s="224"/>
      <c r="AU62" s="224"/>
      <c r="AV62" s="224"/>
      <c r="AW62" s="224"/>
      <c r="AX62" s="224"/>
      <c r="AY62" s="224"/>
      <c r="AZ62" s="224"/>
      <c r="BA62" s="224"/>
      <c r="BB62" s="224"/>
      <c r="BC62" s="224" t="s">
        <v>169</v>
      </c>
      <c r="BD62" s="224"/>
      <c r="BE62" s="224"/>
      <c r="BF62" s="178"/>
      <c r="BG62" s="159"/>
      <c r="BH62" s="92"/>
      <c r="BI62" s="261"/>
      <c r="BJ62" s="261"/>
      <c r="BK62" s="261"/>
      <c r="BL62" s="261"/>
      <c r="BM62" s="261"/>
      <c r="BN62" s="267"/>
      <c r="BO62" s="267"/>
      <c r="BP62" s="267"/>
      <c r="BQ62" s="267"/>
      <c r="BR62" s="267"/>
      <c r="BS62" s="267"/>
      <c r="BT62" s="267"/>
      <c r="BU62" s="267"/>
      <c r="BV62" s="93"/>
      <c r="BW62" s="277"/>
      <c r="BX62" s="269"/>
      <c r="BY62" s="269"/>
      <c r="BZ62" s="269"/>
      <c r="CA62" s="269"/>
      <c r="CB62" s="269"/>
      <c r="CC62" s="269"/>
      <c r="CD62" s="269"/>
      <c r="CE62" s="269"/>
      <c r="CF62" s="269"/>
      <c r="CG62" s="269"/>
      <c r="CH62" s="269"/>
      <c r="CI62" s="269"/>
      <c r="CJ62" s="269"/>
      <c r="CK62" s="269"/>
      <c r="CL62" s="285"/>
      <c r="CM62" s="285"/>
      <c r="CN62" s="285"/>
      <c r="CO62" s="190"/>
      <c r="CP62" s="44">
        <v>8</v>
      </c>
      <c r="CQ62" s="44">
        <v>2.5</v>
      </c>
      <c r="CR62" s="44" t="s">
        <v>334</v>
      </c>
      <c r="CS62" s="44" t="s">
        <v>334</v>
      </c>
      <c r="CT62" s="44" t="s">
        <v>334</v>
      </c>
      <c r="CU62" s="44" t="s">
        <v>334</v>
      </c>
      <c r="CV62" s="20"/>
      <c r="CW62" s="20"/>
      <c r="CX62" s="20"/>
      <c r="CY62" s="20"/>
      <c r="CZ62" s="20"/>
      <c r="DA62" s="20"/>
      <c r="DB62" s="20"/>
      <c r="DC62" s="44"/>
      <c r="DD62" s="44" t="s">
        <v>250</v>
      </c>
      <c r="DE62" s="44" t="s">
        <v>95</v>
      </c>
      <c r="DF62" s="20"/>
      <c r="DG62" s="20"/>
      <c r="DH62" s="20"/>
      <c r="DI62" s="20"/>
      <c r="DJ62" s="20"/>
      <c r="DK62" s="20"/>
      <c r="DL62" s="20"/>
      <c r="DM62" s="20"/>
      <c r="DN62" s="20"/>
      <c r="DO62" s="20"/>
      <c r="DP62" s="20"/>
      <c r="DQ62" s="20"/>
      <c r="DR62" s="20"/>
      <c r="DS62" s="20"/>
      <c r="DT62" s="20"/>
      <c r="DU62" s="20"/>
      <c r="DV62" s="20"/>
      <c r="DW62" s="20"/>
      <c r="DX62" s="20"/>
      <c r="DY62" s="20"/>
      <c r="DZ62" s="20"/>
      <c r="EA62" s="20"/>
    </row>
    <row r="63" spans="5:131" s="17" customFormat="1" ht="8.1" customHeight="1" x14ac:dyDescent="0.15">
      <c r="E63" s="229"/>
      <c r="F63" s="229"/>
      <c r="G63" s="231"/>
      <c r="H63" s="231"/>
      <c r="I63" s="231"/>
      <c r="J63" s="231"/>
      <c r="K63" s="231"/>
      <c r="L63" s="231"/>
      <c r="M63" s="230"/>
      <c r="N63" s="230"/>
      <c r="O63" s="230"/>
      <c r="P63" s="230"/>
      <c r="Q63" s="230"/>
      <c r="R63" s="230"/>
      <c r="S63" s="230"/>
      <c r="T63" s="230"/>
      <c r="U63" s="230"/>
      <c r="V63" s="230"/>
      <c r="W63" s="230"/>
      <c r="X63" s="231"/>
      <c r="Y63" s="231"/>
      <c r="Z63" s="231"/>
      <c r="AA63" s="231"/>
      <c r="AB63" s="231"/>
      <c r="AC63" s="231"/>
      <c r="AD63" s="231"/>
      <c r="AE63" s="231"/>
      <c r="AF63" s="231"/>
      <c r="AG63" s="231"/>
      <c r="AH63" s="231"/>
      <c r="AI63" s="231"/>
      <c r="AJ63" s="274"/>
      <c r="AK63" s="164"/>
      <c r="AL63" s="165"/>
      <c r="AM63" s="165"/>
      <c r="AN63" s="165"/>
      <c r="AO63" s="165"/>
      <c r="AP63" s="165"/>
      <c r="AQ63" s="165"/>
      <c r="AR63" s="165"/>
      <c r="AS63" s="225"/>
      <c r="AT63" s="225"/>
      <c r="AU63" s="225"/>
      <c r="AV63" s="225"/>
      <c r="AW63" s="225"/>
      <c r="AX63" s="225"/>
      <c r="AY63" s="225"/>
      <c r="AZ63" s="225"/>
      <c r="BA63" s="225"/>
      <c r="BB63" s="225"/>
      <c r="BC63" s="225"/>
      <c r="BD63" s="225"/>
      <c r="BE63" s="225"/>
      <c r="BF63" s="165"/>
      <c r="BG63" s="166"/>
      <c r="BH63" s="195"/>
      <c r="BI63" s="196"/>
      <c r="BJ63" s="196"/>
      <c r="BK63" s="196"/>
      <c r="BL63" s="196"/>
      <c r="BM63" s="196"/>
      <c r="BN63" s="196"/>
      <c r="BO63" s="196"/>
      <c r="BP63" s="196"/>
      <c r="BQ63" s="196"/>
      <c r="BR63" s="196"/>
      <c r="BS63" s="196"/>
      <c r="BT63" s="196"/>
      <c r="BU63" s="196"/>
      <c r="BV63" s="117"/>
      <c r="BW63" s="277"/>
      <c r="BX63" s="269"/>
      <c r="BY63" s="269"/>
      <c r="BZ63" s="269"/>
      <c r="CA63" s="269"/>
      <c r="CB63" s="269"/>
      <c r="CC63" s="269"/>
      <c r="CD63" s="269"/>
      <c r="CE63" s="269"/>
      <c r="CF63" s="269"/>
      <c r="CG63" s="269"/>
      <c r="CH63" s="269"/>
      <c r="CI63" s="269"/>
      <c r="CJ63" s="269"/>
      <c r="CK63" s="269"/>
      <c r="CL63" s="285"/>
      <c r="CM63" s="285"/>
      <c r="CN63" s="285"/>
      <c r="CO63" s="190"/>
      <c r="CP63" s="44">
        <v>10</v>
      </c>
      <c r="CQ63" s="44">
        <v>4.5</v>
      </c>
      <c r="CR63" s="44">
        <v>2.5</v>
      </c>
      <c r="CS63" s="44">
        <v>2.5</v>
      </c>
      <c r="CT63" s="44" t="s">
        <v>334</v>
      </c>
      <c r="CU63" s="44" t="s">
        <v>334</v>
      </c>
      <c r="CV63" s="20"/>
      <c r="CW63" s="20"/>
      <c r="CX63" s="20"/>
      <c r="CY63" s="20"/>
      <c r="CZ63" s="20"/>
      <c r="DA63" s="20"/>
      <c r="DB63" s="20"/>
      <c r="DC63" s="44" t="s">
        <v>234</v>
      </c>
      <c r="DD63" s="44">
        <v>1000</v>
      </c>
      <c r="DE63" s="44" t="str">
        <f>IF(BO55="","",IF(BO55&lt;=DD63,"〇","×"))</f>
        <v/>
      </c>
      <c r="DF63" s="20"/>
      <c r="DG63" s="20"/>
      <c r="DH63" s="20"/>
      <c r="DI63" s="20"/>
      <c r="DJ63" s="20"/>
      <c r="DK63" s="20"/>
      <c r="DL63" s="20"/>
      <c r="DM63" s="20"/>
      <c r="DN63" s="20"/>
      <c r="DO63" s="20"/>
      <c r="DP63" s="20"/>
      <c r="DQ63" s="20"/>
      <c r="DR63" s="20"/>
      <c r="DS63" s="20"/>
      <c r="DT63" s="20"/>
      <c r="DU63" s="20"/>
      <c r="DV63" s="20"/>
      <c r="DW63" s="20"/>
      <c r="DX63" s="20"/>
      <c r="DY63" s="20"/>
      <c r="DZ63" s="20"/>
      <c r="EA63" s="20"/>
    </row>
    <row r="64" spans="5:131" s="17" customFormat="1" ht="8.1" customHeight="1" thickBot="1" x14ac:dyDescent="0.2">
      <c r="E64" s="229"/>
      <c r="F64" s="229"/>
      <c r="G64" s="231"/>
      <c r="H64" s="231"/>
      <c r="I64" s="231"/>
      <c r="J64" s="231"/>
      <c r="K64" s="231"/>
      <c r="L64" s="231"/>
      <c r="M64" s="268" t="s">
        <v>136</v>
      </c>
      <c r="N64" s="268"/>
      <c r="O64" s="268"/>
      <c r="P64" s="268"/>
      <c r="Q64" s="268"/>
      <c r="R64" s="268"/>
      <c r="S64" s="268"/>
      <c r="T64" s="268"/>
      <c r="U64" s="268"/>
      <c r="V64" s="268"/>
      <c r="W64" s="268"/>
      <c r="X64" s="272" t="s">
        <v>187</v>
      </c>
      <c r="Y64" s="272"/>
      <c r="Z64" s="272"/>
      <c r="AA64" s="272"/>
      <c r="AB64" s="272"/>
      <c r="AC64" s="272"/>
      <c r="AD64" s="272"/>
      <c r="AE64" s="272"/>
      <c r="AF64" s="272"/>
      <c r="AG64" s="272"/>
      <c r="AH64" s="272"/>
      <c r="AI64" s="272"/>
      <c r="AJ64" s="273"/>
      <c r="AK64" s="241" t="s">
        <v>251</v>
      </c>
      <c r="AL64" s="242"/>
      <c r="AM64" s="242"/>
      <c r="AN64" s="242"/>
      <c r="AO64" s="242"/>
      <c r="AP64" s="242"/>
      <c r="AQ64" s="242"/>
      <c r="AR64" s="242"/>
      <c r="AS64" s="242"/>
      <c r="AT64" s="242"/>
      <c r="AU64" s="242"/>
      <c r="AV64" s="242"/>
      <c r="AW64" s="242"/>
      <c r="AX64" s="242"/>
      <c r="AY64" s="242"/>
      <c r="AZ64" s="242"/>
      <c r="BA64" s="242"/>
      <c r="BB64" s="242"/>
      <c r="BC64" s="242"/>
      <c r="BD64" s="242"/>
      <c r="BE64" s="242"/>
      <c r="BF64" s="242"/>
      <c r="BG64" s="243"/>
      <c r="BH64" s="278"/>
      <c r="BI64" s="279"/>
      <c r="BJ64" s="279"/>
      <c r="BK64" s="279"/>
      <c r="BL64" s="279"/>
      <c r="BM64" s="279"/>
      <c r="BN64" s="279"/>
      <c r="BO64" s="279"/>
      <c r="BP64" s="279"/>
      <c r="BQ64" s="279"/>
      <c r="BR64" s="279"/>
      <c r="BS64" s="279"/>
      <c r="BT64" s="279"/>
      <c r="BU64" s="279"/>
      <c r="BV64" s="280"/>
      <c r="BW64" s="291"/>
      <c r="BX64" s="292"/>
      <c r="BY64" s="292"/>
      <c r="BZ64" s="292"/>
      <c r="CA64" s="292"/>
      <c r="CB64" s="269" t="s">
        <v>190</v>
      </c>
      <c r="CC64" s="269"/>
      <c r="CD64" s="269"/>
      <c r="CE64" s="269"/>
      <c r="CF64" s="269"/>
      <c r="CG64" s="292"/>
      <c r="CH64" s="292"/>
      <c r="CI64" s="292"/>
      <c r="CJ64" s="292"/>
      <c r="CK64" s="292"/>
      <c r="CL64" s="285" t="s">
        <v>218</v>
      </c>
      <c r="CM64" s="285"/>
      <c r="CN64" s="285"/>
      <c r="CO64" s="60"/>
      <c r="CP64" s="44">
        <v>12</v>
      </c>
      <c r="CQ64" s="44">
        <v>6.5</v>
      </c>
      <c r="CR64" s="44">
        <v>4.5</v>
      </c>
      <c r="CS64" s="44">
        <v>4.5</v>
      </c>
      <c r="CT64" s="44">
        <v>4.5</v>
      </c>
      <c r="CU64" s="44">
        <v>4.5</v>
      </c>
      <c r="CV64" s="20"/>
      <c r="CW64" s="20"/>
      <c r="CX64" s="20"/>
      <c r="CY64" s="20"/>
      <c r="CZ64" s="20"/>
      <c r="DA64" s="20"/>
      <c r="DB64" s="20"/>
      <c r="DC64" s="44" t="s">
        <v>252</v>
      </c>
      <c r="DD64" s="44">
        <v>10</v>
      </c>
      <c r="DE64" s="44" t="str">
        <f>IF(BM57="","",IF(BM57&lt;=DD64,"〇","×"))</f>
        <v/>
      </c>
      <c r="DF64" s="20"/>
      <c r="DG64" s="20"/>
      <c r="DH64" s="20"/>
      <c r="DI64" s="20"/>
      <c r="DJ64" s="20"/>
      <c r="DK64" s="20"/>
      <c r="DL64" s="20"/>
      <c r="DM64" s="20"/>
      <c r="DN64" s="20"/>
      <c r="DO64" s="20"/>
      <c r="DP64" s="54" t="s">
        <v>35</v>
      </c>
      <c r="DQ64" s="94" t="s">
        <v>79</v>
      </c>
      <c r="DR64" s="54" t="s">
        <v>80</v>
      </c>
      <c r="DS64" s="54" t="s">
        <v>81</v>
      </c>
      <c r="DT64" s="54" t="s">
        <v>82</v>
      </c>
      <c r="DU64" s="54" t="s">
        <v>83</v>
      </c>
      <c r="DV64" s="54" t="s">
        <v>47</v>
      </c>
      <c r="DW64" s="54" t="s">
        <v>84</v>
      </c>
      <c r="DX64" s="54" t="s">
        <v>85</v>
      </c>
      <c r="DY64" s="54"/>
      <c r="DZ64" s="20"/>
      <c r="EA64" s="20"/>
    </row>
    <row r="65" spans="5:131" s="17" customFormat="1" ht="8.1" customHeight="1" thickBot="1" x14ac:dyDescent="0.2">
      <c r="E65" s="229"/>
      <c r="F65" s="229"/>
      <c r="G65" s="231"/>
      <c r="H65" s="231"/>
      <c r="I65" s="231"/>
      <c r="J65" s="231"/>
      <c r="K65" s="231"/>
      <c r="L65" s="231"/>
      <c r="M65" s="268"/>
      <c r="N65" s="268"/>
      <c r="O65" s="268"/>
      <c r="P65" s="268"/>
      <c r="Q65" s="268"/>
      <c r="R65" s="268"/>
      <c r="S65" s="268"/>
      <c r="T65" s="268"/>
      <c r="U65" s="268"/>
      <c r="V65" s="268"/>
      <c r="W65" s="268"/>
      <c r="X65" s="272"/>
      <c r="Y65" s="272"/>
      <c r="Z65" s="272"/>
      <c r="AA65" s="272"/>
      <c r="AB65" s="272"/>
      <c r="AC65" s="272"/>
      <c r="AD65" s="272"/>
      <c r="AE65" s="272"/>
      <c r="AF65" s="272"/>
      <c r="AG65" s="272"/>
      <c r="AH65" s="272"/>
      <c r="AI65" s="272"/>
      <c r="AJ65" s="273"/>
      <c r="AK65" s="244"/>
      <c r="AL65" s="245"/>
      <c r="AM65" s="245"/>
      <c r="AN65" s="245"/>
      <c r="AO65" s="245"/>
      <c r="AP65" s="245"/>
      <c r="AQ65" s="245"/>
      <c r="AR65" s="245"/>
      <c r="AS65" s="245"/>
      <c r="AT65" s="245"/>
      <c r="AU65" s="245"/>
      <c r="AV65" s="245"/>
      <c r="AW65" s="245"/>
      <c r="AX65" s="245"/>
      <c r="AY65" s="245"/>
      <c r="AZ65" s="245"/>
      <c r="BA65" s="245"/>
      <c r="BB65" s="245"/>
      <c r="BC65" s="245"/>
      <c r="BD65" s="245"/>
      <c r="BE65" s="245"/>
      <c r="BF65" s="245"/>
      <c r="BG65" s="246"/>
      <c r="BH65" s="281"/>
      <c r="BI65" s="282"/>
      <c r="BJ65" s="282"/>
      <c r="BK65" s="282"/>
      <c r="BL65" s="282"/>
      <c r="BM65" s="282"/>
      <c r="BN65" s="282"/>
      <c r="BO65" s="282"/>
      <c r="BP65" s="282"/>
      <c r="BQ65" s="282"/>
      <c r="BR65" s="282"/>
      <c r="BS65" s="282"/>
      <c r="BT65" s="282"/>
      <c r="BU65" s="282"/>
      <c r="BV65" s="283"/>
      <c r="BW65" s="291"/>
      <c r="BX65" s="292"/>
      <c r="BY65" s="292"/>
      <c r="BZ65" s="292"/>
      <c r="CA65" s="292"/>
      <c r="CB65" s="269"/>
      <c r="CC65" s="269"/>
      <c r="CD65" s="269"/>
      <c r="CE65" s="269"/>
      <c r="CF65" s="269"/>
      <c r="CG65" s="292"/>
      <c r="CH65" s="292"/>
      <c r="CI65" s="292"/>
      <c r="CJ65" s="292"/>
      <c r="CK65" s="292"/>
      <c r="CL65" s="285"/>
      <c r="CM65" s="285"/>
      <c r="CN65" s="285"/>
      <c r="CO65" s="60"/>
      <c r="CP65" s="44">
        <v>12.5</v>
      </c>
      <c r="CQ65" s="44">
        <v>7</v>
      </c>
      <c r="CR65" s="44">
        <v>5</v>
      </c>
      <c r="CS65" s="44">
        <v>5</v>
      </c>
      <c r="CT65" s="44">
        <v>5</v>
      </c>
      <c r="CU65" s="44">
        <v>5</v>
      </c>
      <c r="CV65" s="20"/>
      <c r="CW65" s="20"/>
      <c r="CX65" s="20"/>
      <c r="CY65" s="20"/>
      <c r="CZ65" s="20"/>
      <c r="DA65" s="20"/>
      <c r="DB65" s="20"/>
      <c r="DC65" s="20"/>
      <c r="DD65" s="20"/>
      <c r="DE65" s="20"/>
      <c r="DF65" s="20"/>
      <c r="DG65" s="20"/>
      <c r="DH65" s="20"/>
      <c r="DI65" s="20"/>
      <c r="DJ65" s="20"/>
      <c r="DK65" s="20"/>
      <c r="DL65" s="20"/>
      <c r="DM65" s="20"/>
      <c r="DN65" s="20"/>
      <c r="DO65" s="20"/>
      <c r="DP65" s="53" t="str">
        <f>BG5</f>
        <v>?</v>
      </c>
      <c r="DQ65" s="53">
        <f>BQ10</f>
        <v>0</v>
      </c>
      <c r="DR65" s="53">
        <f>N1</f>
        <v>0</v>
      </c>
      <c r="DS65" s="54" t="str">
        <f>IF(DR65="","","OK")</f>
        <v>OK</v>
      </c>
      <c r="DT65" s="53">
        <f>AK1</f>
        <v>0</v>
      </c>
      <c r="DU65" s="53">
        <f>BD1</f>
        <v>0</v>
      </c>
      <c r="DV65" s="54" t="str">
        <f>IF(DU65="","","OK")</f>
        <v>OK</v>
      </c>
      <c r="DW65" s="53">
        <f>CA1</f>
        <v>0</v>
      </c>
      <c r="DX65" s="154" t="str">
        <f>_xlfn.IFNA(IF(OR(DW65="なし",OR(DP65="RG2-618",DP65="RG2-620")),1000,_xlfn.XLOOKUP(DP67,DY70:DY127,DX70:DX127)),"仕様確認")</f>
        <v>仕様確認</v>
      </c>
      <c r="DY65" s="54"/>
      <c r="DZ65" s="20"/>
      <c r="EA65" s="20"/>
    </row>
    <row r="66" spans="5:131" s="17" customFormat="1" ht="8.1" customHeight="1" x14ac:dyDescent="0.15">
      <c r="E66" s="229"/>
      <c r="F66" s="229"/>
      <c r="G66" s="231"/>
      <c r="H66" s="231"/>
      <c r="I66" s="231"/>
      <c r="J66" s="231"/>
      <c r="K66" s="231"/>
      <c r="L66" s="231"/>
      <c r="M66" s="230" t="s">
        <v>137</v>
      </c>
      <c r="N66" s="230"/>
      <c r="O66" s="230"/>
      <c r="P66" s="230"/>
      <c r="Q66" s="230"/>
      <c r="R66" s="230"/>
      <c r="S66" s="230"/>
      <c r="T66" s="230"/>
      <c r="U66" s="230"/>
      <c r="V66" s="230"/>
      <c r="W66" s="230"/>
      <c r="X66" s="231" t="s">
        <v>253</v>
      </c>
      <c r="Y66" s="231"/>
      <c r="Z66" s="231"/>
      <c r="AA66" s="231"/>
      <c r="AB66" s="231"/>
      <c r="AC66" s="231"/>
      <c r="AD66" s="231"/>
      <c r="AE66" s="231"/>
      <c r="AF66" s="231"/>
      <c r="AG66" s="231"/>
      <c r="AH66" s="231"/>
      <c r="AI66" s="231"/>
      <c r="AJ66" s="274"/>
      <c r="AK66" s="232" t="s">
        <v>254</v>
      </c>
      <c r="AL66" s="233"/>
      <c r="AM66" s="233"/>
      <c r="AN66" s="233"/>
      <c r="AO66" s="233"/>
      <c r="AP66" s="233"/>
      <c r="AQ66" s="233"/>
      <c r="AR66" s="233"/>
      <c r="AS66" s="233"/>
      <c r="AT66" s="233"/>
      <c r="AU66" s="233"/>
      <c r="AV66" s="233"/>
      <c r="AW66" s="233"/>
      <c r="AX66" s="233"/>
      <c r="AY66" s="233"/>
      <c r="AZ66" s="233"/>
      <c r="BA66" s="233"/>
      <c r="BB66" s="233"/>
      <c r="BC66" s="233"/>
      <c r="BD66" s="233"/>
      <c r="BE66" s="233"/>
      <c r="BF66" s="233"/>
      <c r="BG66" s="234"/>
      <c r="BH66" s="197"/>
      <c r="BI66" s="275" t="s">
        <v>255</v>
      </c>
      <c r="BJ66" s="275"/>
      <c r="BK66" s="275"/>
      <c r="BL66" s="275"/>
      <c r="BM66" s="275"/>
      <c r="BN66" s="275"/>
      <c r="BO66" s="114"/>
      <c r="BP66" s="114"/>
      <c r="BQ66" s="114"/>
      <c r="BR66" s="114"/>
      <c r="BS66" s="114"/>
      <c r="BT66" s="114"/>
      <c r="BU66" s="114"/>
      <c r="BV66" s="198"/>
      <c r="BW66" s="277" t="str">
        <f>IF(BK68="","",IF(AS69&lt;=BK68,"〇",""))</f>
        <v/>
      </c>
      <c r="BX66" s="269"/>
      <c r="BY66" s="269"/>
      <c r="BZ66" s="269"/>
      <c r="CA66" s="269"/>
      <c r="CB66" s="269" t="s">
        <v>190</v>
      </c>
      <c r="CC66" s="269"/>
      <c r="CD66" s="269"/>
      <c r="CE66" s="269"/>
      <c r="CF66" s="269"/>
      <c r="CG66" s="269" t="str">
        <f>IF(BK68="","",IF(AS69&gt;BK68,"〇",""))</f>
        <v/>
      </c>
      <c r="CH66" s="269"/>
      <c r="CI66" s="269"/>
      <c r="CJ66" s="269"/>
      <c r="CK66" s="269"/>
      <c r="CL66" s="285" t="s">
        <v>256</v>
      </c>
      <c r="CM66" s="285"/>
      <c r="CN66" s="285"/>
      <c r="CO66" s="60"/>
      <c r="CP66" s="44">
        <v>14</v>
      </c>
      <c r="CQ66" s="44" t="s">
        <v>334</v>
      </c>
      <c r="CR66" s="44">
        <v>6.5</v>
      </c>
      <c r="CS66" s="44">
        <v>6.5</v>
      </c>
      <c r="CT66" s="44">
        <v>6.5</v>
      </c>
      <c r="CU66" s="44">
        <v>6.5</v>
      </c>
      <c r="CV66" s="20"/>
      <c r="CW66" s="20"/>
      <c r="CX66" s="20"/>
      <c r="CY66" s="20"/>
      <c r="CZ66" s="20"/>
      <c r="DA66" s="20"/>
      <c r="DB66" s="20"/>
      <c r="DC66" s="20"/>
      <c r="DD66" s="20"/>
      <c r="DE66" s="20"/>
      <c r="DF66" s="20"/>
      <c r="DG66" s="20"/>
      <c r="DH66" s="20"/>
      <c r="DI66" s="20"/>
      <c r="DJ66" s="20"/>
      <c r="DK66" s="20"/>
      <c r="DL66" s="20"/>
      <c r="DM66" s="20"/>
      <c r="DN66" s="20"/>
      <c r="DO66" s="20"/>
      <c r="DP66" s="54"/>
      <c r="DQ66" s="94"/>
      <c r="DR66" s="54"/>
      <c r="DS66" s="54"/>
      <c r="DT66" s="54"/>
      <c r="DU66" s="54"/>
      <c r="DV66" s="54"/>
      <c r="DW66" s="54"/>
      <c r="DX66" s="54"/>
      <c r="DY66" s="54"/>
      <c r="DZ66" s="20"/>
      <c r="EA66" s="20"/>
    </row>
    <row r="67" spans="5:131" s="17" customFormat="1" ht="8.1" customHeight="1" x14ac:dyDescent="0.15">
      <c r="E67" s="229"/>
      <c r="F67" s="229"/>
      <c r="G67" s="231"/>
      <c r="H67" s="231"/>
      <c r="I67" s="231"/>
      <c r="J67" s="231"/>
      <c r="K67" s="231"/>
      <c r="L67" s="231"/>
      <c r="M67" s="230"/>
      <c r="N67" s="230"/>
      <c r="O67" s="230"/>
      <c r="P67" s="230"/>
      <c r="Q67" s="230"/>
      <c r="R67" s="230"/>
      <c r="S67" s="230"/>
      <c r="T67" s="230"/>
      <c r="U67" s="230"/>
      <c r="V67" s="230"/>
      <c r="W67" s="230"/>
      <c r="X67" s="231"/>
      <c r="Y67" s="231"/>
      <c r="Z67" s="231"/>
      <c r="AA67" s="231"/>
      <c r="AB67" s="231"/>
      <c r="AC67" s="231"/>
      <c r="AD67" s="231"/>
      <c r="AE67" s="231"/>
      <c r="AF67" s="231"/>
      <c r="AG67" s="231"/>
      <c r="AH67" s="231"/>
      <c r="AI67" s="231"/>
      <c r="AJ67" s="274"/>
      <c r="AK67" s="235"/>
      <c r="AL67" s="236"/>
      <c r="AM67" s="236"/>
      <c r="AN67" s="236"/>
      <c r="AO67" s="236"/>
      <c r="AP67" s="236"/>
      <c r="AQ67" s="236"/>
      <c r="AR67" s="236"/>
      <c r="AS67" s="236"/>
      <c r="AT67" s="236"/>
      <c r="AU67" s="236"/>
      <c r="AV67" s="236"/>
      <c r="AW67" s="236"/>
      <c r="AX67" s="236"/>
      <c r="AY67" s="236"/>
      <c r="AZ67" s="236"/>
      <c r="BA67" s="236"/>
      <c r="BB67" s="236"/>
      <c r="BC67" s="236"/>
      <c r="BD67" s="236"/>
      <c r="BE67" s="236"/>
      <c r="BF67" s="236"/>
      <c r="BG67" s="237"/>
      <c r="BH67" s="90"/>
      <c r="BI67" s="276"/>
      <c r="BJ67" s="276"/>
      <c r="BK67" s="276"/>
      <c r="BL67" s="276"/>
      <c r="BM67" s="276"/>
      <c r="BN67" s="276"/>
      <c r="BO67" s="184"/>
      <c r="BP67" s="184"/>
      <c r="BQ67" s="184"/>
      <c r="BR67" s="184"/>
      <c r="BS67" s="184"/>
      <c r="BT67" s="184"/>
      <c r="BU67" s="184"/>
      <c r="BV67" s="91"/>
      <c r="BW67" s="277"/>
      <c r="BX67" s="269"/>
      <c r="BY67" s="269"/>
      <c r="BZ67" s="269"/>
      <c r="CA67" s="269"/>
      <c r="CB67" s="269"/>
      <c r="CC67" s="269"/>
      <c r="CD67" s="269"/>
      <c r="CE67" s="269"/>
      <c r="CF67" s="269"/>
      <c r="CG67" s="269"/>
      <c r="CH67" s="269"/>
      <c r="CI67" s="269"/>
      <c r="CJ67" s="269"/>
      <c r="CK67" s="269"/>
      <c r="CL67" s="285"/>
      <c r="CM67" s="285"/>
      <c r="CN67" s="285"/>
      <c r="CO67" s="60"/>
      <c r="CP67" s="44">
        <v>16</v>
      </c>
      <c r="CQ67" s="44" t="s">
        <v>334</v>
      </c>
      <c r="CR67" s="44">
        <v>8.5</v>
      </c>
      <c r="CS67" s="44">
        <v>8.5</v>
      </c>
      <c r="CT67" s="44">
        <v>8.5</v>
      </c>
      <c r="CU67" s="44">
        <v>8.5</v>
      </c>
      <c r="CV67" s="20"/>
      <c r="CW67" s="20"/>
      <c r="CX67" s="20"/>
      <c r="CY67" s="20"/>
      <c r="CZ67" s="20"/>
      <c r="DA67" s="20"/>
      <c r="DB67" s="20"/>
      <c r="DC67" s="20"/>
      <c r="DD67" s="20"/>
      <c r="DE67" s="20"/>
      <c r="DF67" s="20"/>
      <c r="DG67" s="20"/>
      <c r="DH67" s="20"/>
      <c r="DI67" s="20"/>
      <c r="DJ67" s="20"/>
      <c r="DK67" s="20"/>
      <c r="DL67" s="20"/>
      <c r="DM67" s="20"/>
      <c r="DN67" s="20"/>
      <c r="DO67" s="20"/>
      <c r="DP67" s="54" t="str">
        <f>DP65&amp;DQ65&amp;DR65&amp;DS65&amp;DT65&amp;DU65&amp;DV65&amp;DW65</f>
        <v>?00OK00OK0</v>
      </c>
      <c r="DQ67" s="94"/>
      <c r="DR67" s="54"/>
      <c r="DS67" s="54"/>
      <c r="DT67" s="54"/>
      <c r="DU67" s="54"/>
      <c r="DV67" s="54"/>
      <c r="DW67" s="54"/>
      <c r="DX67" s="54"/>
      <c r="DY67" s="54"/>
      <c r="DZ67" s="20"/>
      <c r="EA67" s="20"/>
    </row>
    <row r="68" spans="5:131" s="17" customFormat="1" ht="8.1" customHeight="1" x14ac:dyDescent="0.15">
      <c r="E68" s="229"/>
      <c r="F68" s="229"/>
      <c r="G68" s="231"/>
      <c r="H68" s="231"/>
      <c r="I68" s="231"/>
      <c r="J68" s="231"/>
      <c r="K68" s="231"/>
      <c r="L68" s="231"/>
      <c r="M68" s="230"/>
      <c r="N68" s="230"/>
      <c r="O68" s="230"/>
      <c r="P68" s="230"/>
      <c r="Q68" s="230"/>
      <c r="R68" s="230"/>
      <c r="S68" s="230"/>
      <c r="T68" s="230"/>
      <c r="U68" s="230"/>
      <c r="V68" s="230"/>
      <c r="W68" s="230"/>
      <c r="X68" s="231"/>
      <c r="Y68" s="231"/>
      <c r="Z68" s="231"/>
      <c r="AA68" s="231"/>
      <c r="AB68" s="231"/>
      <c r="AC68" s="231"/>
      <c r="AD68" s="231"/>
      <c r="AE68" s="231"/>
      <c r="AF68" s="231"/>
      <c r="AG68" s="231"/>
      <c r="AH68" s="231"/>
      <c r="AI68" s="231"/>
      <c r="AJ68" s="274"/>
      <c r="AK68" s="235"/>
      <c r="AL68" s="236"/>
      <c r="AM68" s="236"/>
      <c r="AN68" s="236"/>
      <c r="AO68" s="236"/>
      <c r="AP68" s="236"/>
      <c r="AQ68" s="236"/>
      <c r="AR68" s="236"/>
      <c r="AS68" s="236"/>
      <c r="AT68" s="236"/>
      <c r="AU68" s="236"/>
      <c r="AV68" s="236"/>
      <c r="AW68" s="236"/>
      <c r="AX68" s="236"/>
      <c r="AY68" s="236"/>
      <c r="AZ68" s="236"/>
      <c r="BA68" s="236"/>
      <c r="BB68" s="236"/>
      <c r="BC68" s="236"/>
      <c r="BD68" s="236"/>
      <c r="BE68" s="236"/>
      <c r="BF68" s="236"/>
      <c r="BG68" s="237"/>
      <c r="BH68" s="90"/>
      <c r="BI68" s="184"/>
      <c r="BJ68" s="184"/>
      <c r="BK68" s="266"/>
      <c r="BL68" s="266"/>
      <c r="BM68" s="266"/>
      <c r="BN68" s="266"/>
      <c r="BO68" s="266"/>
      <c r="BP68" s="266"/>
      <c r="BQ68" s="266"/>
      <c r="BR68" s="266"/>
      <c r="BS68" s="261" t="s">
        <v>173</v>
      </c>
      <c r="BT68" s="261"/>
      <c r="BU68" s="261"/>
      <c r="BV68" s="91"/>
      <c r="BW68" s="277"/>
      <c r="BX68" s="269"/>
      <c r="BY68" s="269"/>
      <c r="BZ68" s="269"/>
      <c r="CA68" s="269"/>
      <c r="CB68" s="269"/>
      <c r="CC68" s="269"/>
      <c r="CD68" s="269"/>
      <c r="CE68" s="269"/>
      <c r="CF68" s="269"/>
      <c r="CG68" s="269"/>
      <c r="CH68" s="269"/>
      <c r="CI68" s="269"/>
      <c r="CJ68" s="269"/>
      <c r="CK68" s="269"/>
      <c r="CL68" s="285"/>
      <c r="CM68" s="285"/>
      <c r="CN68" s="285"/>
      <c r="CO68" s="60"/>
      <c r="CP68" s="44">
        <v>18</v>
      </c>
      <c r="CQ68" s="44" t="s">
        <v>334</v>
      </c>
      <c r="CR68" s="44" t="s">
        <v>334</v>
      </c>
      <c r="CS68" s="44" t="s">
        <v>334</v>
      </c>
      <c r="CT68" s="44">
        <v>10.5</v>
      </c>
      <c r="CU68" s="44">
        <v>10.5</v>
      </c>
      <c r="CV68" s="20"/>
      <c r="CW68" s="20"/>
      <c r="CX68" s="20"/>
      <c r="CY68" s="20"/>
      <c r="CZ68" s="20"/>
      <c r="DA68" s="20"/>
      <c r="DB68" s="20"/>
      <c r="DC68" s="44" t="s">
        <v>257</v>
      </c>
      <c r="DD68" s="44"/>
      <c r="DE68" s="44">
        <v>0</v>
      </c>
      <c r="DF68" s="44"/>
      <c r="DG68" s="44"/>
      <c r="DH68" s="44"/>
      <c r="DI68" s="44"/>
      <c r="DJ68" s="44"/>
      <c r="DK68" s="20"/>
      <c r="DL68" s="20"/>
      <c r="DM68" s="20"/>
      <c r="DN68" s="20"/>
      <c r="DO68" s="20"/>
      <c r="DP68" s="95"/>
      <c r="DQ68" s="96"/>
      <c r="DR68" s="95"/>
      <c r="DS68" s="95"/>
      <c r="DT68" s="95"/>
      <c r="DU68" s="95"/>
      <c r="DV68" s="95"/>
      <c r="DW68" s="95"/>
      <c r="DX68" s="95"/>
      <c r="DY68" s="95"/>
      <c r="DZ68" s="20"/>
      <c r="EA68" s="20"/>
    </row>
    <row r="69" spans="5:131" s="17" customFormat="1" ht="8.1" customHeight="1" thickBot="1" x14ac:dyDescent="0.2">
      <c r="E69" s="229"/>
      <c r="F69" s="229"/>
      <c r="G69" s="231"/>
      <c r="H69" s="231"/>
      <c r="I69" s="231"/>
      <c r="J69" s="231"/>
      <c r="K69" s="231"/>
      <c r="L69" s="231"/>
      <c r="M69" s="230"/>
      <c r="N69" s="230"/>
      <c r="O69" s="230"/>
      <c r="P69" s="230"/>
      <c r="Q69" s="230"/>
      <c r="R69" s="230"/>
      <c r="S69" s="230"/>
      <c r="T69" s="230"/>
      <c r="U69" s="230"/>
      <c r="V69" s="230"/>
      <c r="W69" s="230"/>
      <c r="X69" s="231"/>
      <c r="Y69" s="231"/>
      <c r="Z69" s="231"/>
      <c r="AA69" s="231"/>
      <c r="AB69" s="231"/>
      <c r="AC69" s="231"/>
      <c r="AD69" s="231"/>
      <c r="AE69" s="231"/>
      <c r="AF69" s="231"/>
      <c r="AG69" s="231"/>
      <c r="AH69" s="231"/>
      <c r="AI69" s="231"/>
      <c r="AJ69" s="274"/>
      <c r="AK69" s="247" t="s">
        <v>258</v>
      </c>
      <c r="AL69" s="248"/>
      <c r="AM69" s="248"/>
      <c r="AN69" s="248"/>
      <c r="AO69" s="248"/>
      <c r="AP69" s="248"/>
      <c r="AQ69" s="248"/>
      <c r="AR69" s="248"/>
      <c r="AS69" s="224" t="str">
        <f>IF(AY10="","?",VLOOKUP(AY10,CP61:CU69,MATCH(BG5,CP61:CU61,0),FALSE))</f>
        <v>?</v>
      </c>
      <c r="AT69" s="224"/>
      <c r="AU69" s="224"/>
      <c r="AV69" s="224"/>
      <c r="AW69" s="224"/>
      <c r="AX69" s="224"/>
      <c r="AY69" s="224"/>
      <c r="AZ69" s="224"/>
      <c r="BA69" s="224"/>
      <c r="BB69" s="224" t="s">
        <v>173</v>
      </c>
      <c r="BC69" s="224"/>
      <c r="BD69" s="224"/>
      <c r="BE69" s="224"/>
      <c r="BF69" s="224"/>
      <c r="BG69" s="270"/>
      <c r="BH69" s="90"/>
      <c r="BI69" s="184"/>
      <c r="BJ69" s="184"/>
      <c r="BK69" s="267"/>
      <c r="BL69" s="267"/>
      <c r="BM69" s="267"/>
      <c r="BN69" s="267"/>
      <c r="BO69" s="267"/>
      <c r="BP69" s="267"/>
      <c r="BQ69" s="267"/>
      <c r="BR69" s="267"/>
      <c r="BS69" s="261"/>
      <c r="BT69" s="261"/>
      <c r="BU69" s="261"/>
      <c r="BV69" s="91"/>
      <c r="BW69" s="277"/>
      <c r="BX69" s="269"/>
      <c r="BY69" s="269"/>
      <c r="BZ69" s="269"/>
      <c r="CA69" s="269"/>
      <c r="CB69" s="269"/>
      <c r="CC69" s="269"/>
      <c r="CD69" s="269"/>
      <c r="CE69" s="269"/>
      <c r="CF69" s="269"/>
      <c r="CG69" s="269"/>
      <c r="CH69" s="269"/>
      <c r="CI69" s="269"/>
      <c r="CJ69" s="269"/>
      <c r="CK69" s="269"/>
      <c r="CL69" s="285"/>
      <c r="CM69" s="285"/>
      <c r="CN69" s="285"/>
      <c r="CO69" s="60"/>
      <c r="CP69" s="44">
        <v>20</v>
      </c>
      <c r="CQ69" s="44" t="s">
        <v>334</v>
      </c>
      <c r="CR69" s="44" t="s">
        <v>334</v>
      </c>
      <c r="CS69" s="44" t="s">
        <v>334</v>
      </c>
      <c r="CT69" s="44">
        <v>12.5</v>
      </c>
      <c r="CU69" s="44">
        <v>12.5</v>
      </c>
      <c r="CV69" s="20"/>
      <c r="CW69" s="20"/>
      <c r="CX69" s="20"/>
      <c r="CY69" s="20"/>
      <c r="CZ69" s="20"/>
      <c r="DA69" s="20"/>
      <c r="DB69" s="20"/>
      <c r="DC69" s="44" t="s">
        <v>259</v>
      </c>
      <c r="DD69" s="44" t="s">
        <v>260</v>
      </c>
      <c r="DE69" s="44">
        <v>1</v>
      </c>
      <c r="DF69" s="44">
        <v>1</v>
      </c>
      <c r="DG69" s="44">
        <v>1</v>
      </c>
      <c r="DH69" s="44"/>
      <c r="DI69" s="44"/>
      <c r="DJ69" s="44"/>
      <c r="DK69" s="20"/>
      <c r="DL69" s="20"/>
      <c r="DM69" s="20"/>
      <c r="DN69" s="20"/>
      <c r="DO69" s="20"/>
      <c r="DP69" s="54" t="s">
        <v>35</v>
      </c>
      <c r="DQ69" s="94" t="s">
        <v>86</v>
      </c>
      <c r="DR69" s="54" t="s">
        <v>80</v>
      </c>
      <c r="DS69" s="54"/>
      <c r="DT69" s="54" t="s">
        <v>82</v>
      </c>
      <c r="DU69" s="54" t="s">
        <v>83</v>
      </c>
      <c r="DV69" s="54"/>
      <c r="DW69" s="54" t="s">
        <v>84</v>
      </c>
      <c r="DX69" s="54" t="s">
        <v>85</v>
      </c>
      <c r="DY69" s="54"/>
      <c r="DZ69" s="20"/>
      <c r="EA69" s="20"/>
    </row>
    <row r="70" spans="5:131" s="17" customFormat="1" ht="8.1" customHeight="1" x14ac:dyDescent="0.15">
      <c r="E70" s="229"/>
      <c r="F70" s="229"/>
      <c r="G70" s="231"/>
      <c r="H70" s="231"/>
      <c r="I70" s="231"/>
      <c r="J70" s="231"/>
      <c r="K70" s="231"/>
      <c r="L70" s="231"/>
      <c r="M70" s="230"/>
      <c r="N70" s="230"/>
      <c r="O70" s="230"/>
      <c r="P70" s="230"/>
      <c r="Q70" s="230"/>
      <c r="R70" s="230"/>
      <c r="S70" s="230"/>
      <c r="T70" s="230"/>
      <c r="U70" s="230"/>
      <c r="V70" s="230"/>
      <c r="W70" s="230"/>
      <c r="X70" s="231"/>
      <c r="Y70" s="231"/>
      <c r="Z70" s="231"/>
      <c r="AA70" s="231"/>
      <c r="AB70" s="231"/>
      <c r="AC70" s="231"/>
      <c r="AD70" s="231"/>
      <c r="AE70" s="231"/>
      <c r="AF70" s="231"/>
      <c r="AG70" s="231"/>
      <c r="AH70" s="231"/>
      <c r="AI70" s="231"/>
      <c r="AJ70" s="274"/>
      <c r="AK70" s="249"/>
      <c r="AL70" s="250"/>
      <c r="AM70" s="250"/>
      <c r="AN70" s="250"/>
      <c r="AO70" s="250"/>
      <c r="AP70" s="250"/>
      <c r="AQ70" s="250"/>
      <c r="AR70" s="250"/>
      <c r="AS70" s="225"/>
      <c r="AT70" s="225"/>
      <c r="AU70" s="225"/>
      <c r="AV70" s="225"/>
      <c r="AW70" s="225"/>
      <c r="AX70" s="225"/>
      <c r="AY70" s="225"/>
      <c r="AZ70" s="225"/>
      <c r="BA70" s="225"/>
      <c r="BB70" s="225"/>
      <c r="BC70" s="225"/>
      <c r="BD70" s="225"/>
      <c r="BE70" s="225"/>
      <c r="BF70" s="225"/>
      <c r="BG70" s="271"/>
      <c r="BH70" s="199"/>
      <c r="BI70" s="116"/>
      <c r="BJ70" s="116"/>
      <c r="BK70" s="116"/>
      <c r="BL70" s="116"/>
      <c r="BM70" s="116"/>
      <c r="BN70" s="116"/>
      <c r="BO70" s="116"/>
      <c r="BP70" s="116"/>
      <c r="BQ70" s="116"/>
      <c r="BR70" s="116"/>
      <c r="BS70" s="116"/>
      <c r="BT70" s="116"/>
      <c r="BU70" s="116"/>
      <c r="BV70" s="200"/>
      <c r="BW70" s="277"/>
      <c r="BX70" s="269"/>
      <c r="BY70" s="269"/>
      <c r="BZ70" s="269"/>
      <c r="CA70" s="269"/>
      <c r="CB70" s="269"/>
      <c r="CC70" s="269"/>
      <c r="CD70" s="269"/>
      <c r="CE70" s="269"/>
      <c r="CF70" s="269"/>
      <c r="CG70" s="269"/>
      <c r="CH70" s="269"/>
      <c r="CI70" s="269"/>
      <c r="CJ70" s="269"/>
      <c r="CK70" s="269"/>
      <c r="CL70" s="285"/>
      <c r="CM70" s="285"/>
      <c r="CN70" s="285"/>
      <c r="CO70" s="60"/>
      <c r="CP70" s="20"/>
      <c r="CQ70" s="20"/>
      <c r="CR70" s="36"/>
      <c r="CS70" s="36"/>
      <c r="CT70" s="36"/>
      <c r="CU70" s="36"/>
      <c r="CV70" s="20"/>
      <c r="CW70" s="20"/>
      <c r="CX70" s="20"/>
      <c r="CY70" s="20"/>
      <c r="CZ70" s="20"/>
      <c r="DA70" s="20"/>
      <c r="DB70" s="20"/>
      <c r="DC70" s="44" t="s">
        <v>261</v>
      </c>
      <c r="DD70" s="44"/>
      <c r="DE70" s="44">
        <v>2</v>
      </c>
      <c r="DF70" s="44">
        <v>2</v>
      </c>
      <c r="DG70" s="44">
        <v>2</v>
      </c>
      <c r="DH70" s="44"/>
      <c r="DI70" s="44"/>
      <c r="DJ70" s="44"/>
      <c r="DK70" s="20"/>
      <c r="DL70" s="20"/>
      <c r="DM70" s="20"/>
      <c r="DN70" s="20"/>
      <c r="DO70" s="20"/>
      <c r="DP70" s="97" t="s">
        <v>4</v>
      </c>
      <c r="DQ70" s="98" t="s">
        <v>87</v>
      </c>
      <c r="DR70" s="99" t="s">
        <v>88</v>
      </c>
      <c r="DS70" s="99" t="str">
        <f>IF(AND(DR65&gt;=15,DR65&lt;=60),"OK","NG")</f>
        <v>NG</v>
      </c>
      <c r="DT70" s="99" t="s">
        <v>6</v>
      </c>
      <c r="DU70" s="99" t="s">
        <v>89</v>
      </c>
      <c r="DV70" s="99" t="str">
        <f>IF(AND(DU65&gt;=1150,DU65&lt;=1800),"OK","NG")</f>
        <v>NG</v>
      </c>
      <c r="DW70" s="99" t="s">
        <v>90</v>
      </c>
      <c r="DX70" s="100">
        <v>438</v>
      </c>
      <c r="DY70" s="54" t="str">
        <f>DP70&amp;DQ70&amp;$DR$65&amp;DS70&amp;DT70&amp;$DU$65&amp;DV70&amp;DW70</f>
        <v>RG2-6261:10NGウォームギヤ0NGC1</v>
      </c>
      <c r="DZ70" s="20"/>
      <c r="EA70" s="20"/>
    </row>
    <row r="71" spans="5:131" s="17" customFormat="1" ht="8.1" customHeight="1" x14ac:dyDescent="0.15">
      <c r="E71" s="229"/>
      <c r="F71" s="229"/>
      <c r="G71" s="231"/>
      <c r="H71" s="231"/>
      <c r="I71" s="231"/>
      <c r="J71" s="231"/>
      <c r="K71" s="231"/>
      <c r="L71" s="231"/>
      <c r="M71" s="268" t="s">
        <v>138</v>
      </c>
      <c r="N71" s="268"/>
      <c r="O71" s="268"/>
      <c r="P71" s="268"/>
      <c r="Q71" s="268"/>
      <c r="R71" s="268"/>
      <c r="S71" s="268"/>
      <c r="T71" s="268"/>
      <c r="U71" s="268"/>
      <c r="V71" s="268"/>
      <c r="W71" s="268"/>
      <c r="X71" s="272" t="s">
        <v>187</v>
      </c>
      <c r="Y71" s="272"/>
      <c r="Z71" s="272"/>
      <c r="AA71" s="272"/>
      <c r="AB71" s="272"/>
      <c r="AC71" s="272"/>
      <c r="AD71" s="272"/>
      <c r="AE71" s="272"/>
      <c r="AF71" s="272"/>
      <c r="AG71" s="272"/>
      <c r="AH71" s="272"/>
      <c r="AI71" s="272"/>
      <c r="AJ71" s="273"/>
      <c r="AK71" s="241" t="s">
        <v>262</v>
      </c>
      <c r="AL71" s="242"/>
      <c r="AM71" s="242"/>
      <c r="AN71" s="242"/>
      <c r="AO71" s="242"/>
      <c r="AP71" s="242"/>
      <c r="AQ71" s="242"/>
      <c r="AR71" s="242"/>
      <c r="AS71" s="242"/>
      <c r="AT71" s="242"/>
      <c r="AU71" s="242"/>
      <c r="AV71" s="242"/>
      <c r="AW71" s="242"/>
      <c r="AX71" s="242"/>
      <c r="AY71" s="242"/>
      <c r="AZ71" s="242"/>
      <c r="BA71" s="242"/>
      <c r="BB71" s="242"/>
      <c r="BC71" s="242"/>
      <c r="BD71" s="242"/>
      <c r="BE71" s="242"/>
      <c r="BF71" s="242"/>
      <c r="BG71" s="243"/>
      <c r="BH71" s="322"/>
      <c r="BI71" s="228"/>
      <c r="BJ71" s="228"/>
      <c r="BK71" s="228"/>
      <c r="BL71" s="228"/>
      <c r="BM71" s="228"/>
      <c r="BN71" s="228"/>
      <c r="BO71" s="228"/>
      <c r="BP71" s="228"/>
      <c r="BQ71" s="228"/>
      <c r="BR71" s="228"/>
      <c r="BS71" s="228"/>
      <c r="BT71" s="228"/>
      <c r="BU71" s="228"/>
      <c r="BV71" s="284"/>
      <c r="BW71" s="374"/>
      <c r="BX71" s="375"/>
      <c r="BY71" s="375"/>
      <c r="BZ71" s="375"/>
      <c r="CA71" s="375"/>
      <c r="CB71" s="269" t="s">
        <v>190</v>
      </c>
      <c r="CC71" s="269"/>
      <c r="CD71" s="269"/>
      <c r="CE71" s="269"/>
      <c r="CF71" s="269"/>
      <c r="CG71" s="292"/>
      <c r="CH71" s="292"/>
      <c r="CI71" s="292"/>
      <c r="CJ71" s="292"/>
      <c r="CK71" s="292"/>
      <c r="CL71" s="285" t="s">
        <v>218</v>
      </c>
      <c r="CM71" s="285"/>
      <c r="CN71" s="285"/>
      <c r="CO71" s="60"/>
      <c r="CP71" s="20"/>
      <c r="CQ71" s="20"/>
      <c r="CR71" s="36"/>
      <c r="CS71" s="36"/>
      <c r="CT71" s="36"/>
      <c r="CU71" s="36"/>
      <c r="CV71" s="20"/>
      <c r="CW71" s="20"/>
      <c r="CX71" s="20"/>
      <c r="CY71" s="20"/>
      <c r="CZ71" s="20"/>
      <c r="DA71" s="20"/>
      <c r="DB71" s="20"/>
      <c r="DC71" s="44" t="s">
        <v>263</v>
      </c>
      <c r="DD71" s="44"/>
      <c r="DE71" s="44">
        <v>3</v>
      </c>
      <c r="DF71" s="44">
        <v>3</v>
      </c>
      <c r="DG71" s="44">
        <v>3</v>
      </c>
      <c r="DH71" s="44"/>
      <c r="DI71" s="44"/>
      <c r="DJ71" s="20"/>
      <c r="DK71" s="20"/>
      <c r="DL71" s="20"/>
      <c r="DM71" s="20"/>
      <c r="DN71" s="20"/>
      <c r="DO71" s="20"/>
      <c r="DP71" s="101" t="s">
        <v>4</v>
      </c>
      <c r="DQ71" s="85" t="s">
        <v>87</v>
      </c>
      <c r="DR71" s="83" t="s">
        <v>88</v>
      </c>
      <c r="DS71" s="83" t="str">
        <f>IF(AND(DR65&gt;=15,DR65&lt;=60),"OK","NG")</f>
        <v>NG</v>
      </c>
      <c r="DT71" s="83" t="s">
        <v>6</v>
      </c>
      <c r="DU71" s="83" t="s">
        <v>89</v>
      </c>
      <c r="DV71" s="83" t="str">
        <f>IF(AND(DU65&gt;=1150,DU65&lt;=1800),"OK","NG")</f>
        <v>NG</v>
      </c>
      <c r="DW71" s="83" t="s">
        <v>91</v>
      </c>
      <c r="DX71" s="102">
        <v>519</v>
      </c>
      <c r="DY71" s="54" t="str">
        <f t="shared" ref="DY71:DY127" si="2">DP71&amp;DQ71&amp;$DR$65&amp;DS71&amp;DT71&amp;$DU$65&amp;DV71&amp;DW71</f>
        <v>RG2-6261:10NGウォームギヤ0NGC2</v>
      </c>
      <c r="DZ71" s="20"/>
      <c r="EA71" s="20"/>
    </row>
    <row r="72" spans="5:131" s="17" customFormat="1" ht="8.1" customHeight="1" x14ac:dyDescent="0.15">
      <c r="E72" s="229"/>
      <c r="F72" s="229"/>
      <c r="G72" s="231"/>
      <c r="H72" s="231"/>
      <c r="I72" s="231"/>
      <c r="J72" s="231"/>
      <c r="K72" s="231"/>
      <c r="L72" s="231"/>
      <c r="M72" s="268"/>
      <c r="N72" s="268"/>
      <c r="O72" s="268"/>
      <c r="P72" s="268"/>
      <c r="Q72" s="268"/>
      <c r="R72" s="268"/>
      <c r="S72" s="268"/>
      <c r="T72" s="268"/>
      <c r="U72" s="268"/>
      <c r="V72" s="268"/>
      <c r="W72" s="268"/>
      <c r="X72" s="272"/>
      <c r="Y72" s="272"/>
      <c r="Z72" s="272"/>
      <c r="AA72" s="272"/>
      <c r="AB72" s="272"/>
      <c r="AC72" s="272"/>
      <c r="AD72" s="272"/>
      <c r="AE72" s="272"/>
      <c r="AF72" s="272"/>
      <c r="AG72" s="272"/>
      <c r="AH72" s="272"/>
      <c r="AI72" s="272"/>
      <c r="AJ72" s="273"/>
      <c r="AK72" s="244"/>
      <c r="AL72" s="245"/>
      <c r="AM72" s="245"/>
      <c r="AN72" s="245"/>
      <c r="AO72" s="245"/>
      <c r="AP72" s="245"/>
      <c r="AQ72" s="245"/>
      <c r="AR72" s="245"/>
      <c r="AS72" s="245"/>
      <c r="AT72" s="245"/>
      <c r="AU72" s="245"/>
      <c r="AV72" s="245"/>
      <c r="AW72" s="245"/>
      <c r="AX72" s="245"/>
      <c r="AY72" s="245"/>
      <c r="AZ72" s="245"/>
      <c r="BA72" s="245"/>
      <c r="BB72" s="245"/>
      <c r="BC72" s="245"/>
      <c r="BD72" s="245"/>
      <c r="BE72" s="245"/>
      <c r="BF72" s="245"/>
      <c r="BG72" s="246"/>
      <c r="BH72" s="323"/>
      <c r="BI72" s="225"/>
      <c r="BJ72" s="225"/>
      <c r="BK72" s="225"/>
      <c r="BL72" s="225"/>
      <c r="BM72" s="225"/>
      <c r="BN72" s="225"/>
      <c r="BO72" s="225"/>
      <c r="BP72" s="225"/>
      <c r="BQ72" s="225"/>
      <c r="BR72" s="225"/>
      <c r="BS72" s="225"/>
      <c r="BT72" s="225"/>
      <c r="BU72" s="225"/>
      <c r="BV72" s="271"/>
      <c r="BW72" s="374"/>
      <c r="BX72" s="375"/>
      <c r="BY72" s="375"/>
      <c r="BZ72" s="375"/>
      <c r="CA72" s="375"/>
      <c r="CB72" s="269"/>
      <c r="CC72" s="269"/>
      <c r="CD72" s="269"/>
      <c r="CE72" s="269"/>
      <c r="CF72" s="269"/>
      <c r="CG72" s="292"/>
      <c r="CH72" s="292"/>
      <c r="CI72" s="292"/>
      <c r="CJ72" s="292"/>
      <c r="CK72" s="292"/>
      <c r="CL72" s="285"/>
      <c r="CM72" s="285"/>
      <c r="CN72" s="285"/>
      <c r="CO72" s="60"/>
      <c r="CP72" s="71" t="s">
        <v>45</v>
      </c>
      <c r="CQ72" s="362" t="s">
        <v>61</v>
      </c>
      <c r="CR72" s="363"/>
      <c r="CS72" s="362" t="s">
        <v>59</v>
      </c>
      <c r="CT72" s="363"/>
      <c r="CU72" s="362" t="s">
        <v>62</v>
      </c>
      <c r="CV72" s="363"/>
      <c r="CW72" s="361" t="s">
        <v>63</v>
      </c>
      <c r="CX72" s="361"/>
      <c r="CY72" s="361"/>
      <c r="CZ72" s="361" t="s">
        <v>64</v>
      </c>
      <c r="DA72" s="361"/>
      <c r="DB72" s="20"/>
      <c r="DC72" s="44"/>
      <c r="DD72" s="44" t="s">
        <v>260</v>
      </c>
      <c r="DE72" s="44">
        <v>4</v>
      </c>
      <c r="DF72" s="44">
        <v>4</v>
      </c>
      <c r="DG72" s="44">
        <v>4</v>
      </c>
      <c r="DH72" s="44"/>
      <c r="DI72" s="44"/>
      <c r="DJ72" s="20"/>
      <c r="DK72" s="20"/>
      <c r="DL72" s="20"/>
      <c r="DM72" s="20"/>
      <c r="DN72" s="20"/>
      <c r="DO72" s="20"/>
      <c r="DP72" s="101" t="s">
        <v>4</v>
      </c>
      <c r="DQ72" s="85" t="s">
        <v>87</v>
      </c>
      <c r="DR72" s="83" t="s">
        <v>88</v>
      </c>
      <c r="DS72" s="83" t="str">
        <f>IF(AND(DR65&gt;=15,DR65&lt;=60),"OK","NG")</f>
        <v>NG</v>
      </c>
      <c r="DT72" s="83" t="s">
        <v>6</v>
      </c>
      <c r="DU72" s="83" t="s">
        <v>92</v>
      </c>
      <c r="DV72" s="83" t="str">
        <f>IF(AND(DU65&gt;1800,DU65&lt;=2500),"OK","NG")</f>
        <v>NG</v>
      </c>
      <c r="DW72" s="83" t="s">
        <v>90</v>
      </c>
      <c r="DX72" s="102">
        <v>549</v>
      </c>
      <c r="DY72" s="54" t="str">
        <f t="shared" si="2"/>
        <v>RG2-6261:10NGウォームギヤ0NGC1</v>
      </c>
      <c r="DZ72" s="20"/>
      <c r="EA72" s="20"/>
    </row>
    <row r="73" spans="5:131" s="17" customFormat="1" ht="8.1" customHeight="1" x14ac:dyDescent="0.15">
      <c r="E73" s="229"/>
      <c r="F73" s="229"/>
      <c r="G73" s="231"/>
      <c r="H73" s="231"/>
      <c r="I73" s="231"/>
      <c r="J73" s="231"/>
      <c r="K73" s="231"/>
      <c r="L73" s="231"/>
      <c r="M73" s="230" t="s">
        <v>139</v>
      </c>
      <c r="N73" s="230"/>
      <c r="O73" s="230"/>
      <c r="P73" s="230"/>
      <c r="Q73" s="230"/>
      <c r="R73" s="230"/>
      <c r="S73" s="230"/>
      <c r="T73" s="230"/>
      <c r="U73" s="230"/>
      <c r="V73" s="230"/>
      <c r="W73" s="230"/>
      <c r="X73" s="231" t="s">
        <v>264</v>
      </c>
      <c r="Y73" s="231"/>
      <c r="Z73" s="231"/>
      <c r="AA73" s="231"/>
      <c r="AB73" s="231"/>
      <c r="AC73" s="231"/>
      <c r="AD73" s="231"/>
      <c r="AE73" s="231"/>
      <c r="AF73" s="231"/>
      <c r="AG73" s="231"/>
      <c r="AH73" s="231"/>
      <c r="AI73" s="231"/>
      <c r="AJ73" s="274"/>
      <c r="AK73" s="232" t="s">
        <v>336</v>
      </c>
      <c r="AL73" s="233"/>
      <c r="AM73" s="233"/>
      <c r="AN73" s="233"/>
      <c r="AO73" s="233"/>
      <c r="AP73" s="233"/>
      <c r="AQ73" s="233"/>
      <c r="AR73" s="233"/>
      <c r="AS73" s="233"/>
      <c r="AT73" s="233"/>
      <c r="AU73" s="233"/>
      <c r="AV73" s="233"/>
      <c r="AW73" s="233"/>
      <c r="AX73" s="233"/>
      <c r="AY73" s="233"/>
      <c r="AZ73" s="233"/>
      <c r="BA73" s="233"/>
      <c r="BB73" s="233"/>
      <c r="BC73" s="233"/>
      <c r="BD73" s="233"/>
      <c r="BE73" s="233"/>
      <c r="BF73" s="233"/>
      <c r="BG73" s="234"/>
      <c r="BH73" s="257"/>
      <c r="BI73" s="258"/>
      <c r="BJ73" s="258"/>
      <c r="BK73" s="258"/>
      <c r="BL73" s="258"/>
      <c r="BM73" s="258"/>
      <c r="BN73" s="258"/>
      <c r="BO73" s="258"/>
      <c r="BP73" s="258"/>
      <c r="BQ73" s="258"/>
      <c r="BR73" s="258"/>
      <c r="BS73" s="258"/>
      <c r="BT73" s="258"/>
      <c r="BU73" s="258"/>
      <c r="BV73" s="259"/>
      <c r="BW73" s="374"/>
      <c r="BX73" s="375"/>
      <c r="BY73" s="375"/>
      <c r="BZ73" s="375"/>
      <c r="CA73" s="375"/>
      <c r="CB73" s="269" t="s">
        <v>190</v>
      </c>
      <c r="CC73" s="269"/>
      <c r="CD73" s="269"/>
      <c r="CE73" s="269"/>
      <c r="CF73" s="269"/>
      <c r="CG73" s="292"/>
      <c r="CH73" s="292"/>
      <c r="CI73" s="292"/>
      <c r="CJ73" s="292"/>
      <c r="CK73" s="292"/>
      <c r="CL73" s="285" t="s">
        <v>218</v>
      </c>
      <c r="CM73" s="285"/>
      <c r="CN73" s="285"/>
      <c r="CO73" s="60"/>
      <c r="CP73" s="71" t="s">
        <v>36</v>
      </c>
      <c r="CQ73" s="103" t="s">
        <v>39</v>
      </c>
      <c r="CR73" s="103" t="s">
        <v>41</v>
      </c>
      <c r="CS73" s="103" t="s">
        <v>39</v>
      </c>
      <c r="CT73" s="103" t="s">
        <v>41</v>
      </c>
      <c r="CU73" s="103" t="s">
        <v>39</v>
      </c>
      <c r="CV73" s="103" t="s">
        <v>41</v>
      </c>
      <c r="CW73" s="103" t="s">
        <v>37</v>
      </c>
      <c r="CX73" s="103" t="s">
        <v>39</v>
      </c>
      <c r="CY73" s="103" t="s">
        <v>41</v>
      </c>
      <c r="CZ73" s="103" t="s">
        <v>39</v>
      </c>
      <c r="DA73" s="103" t="s">
        <v>41</v>
      </c>
      <c r="DB73" s="20"/>
      <c r="DC73" s="20"/>
      <c r="DD73" s="44" t="s">
        <v>190</v>
      </c>
      <c r="DE73" s="44">
        <v>5</v>
      </c>
      <c r="DF73" s="44">
        <v>5</v>
      </c>
      <c r="DG73" s="44">
        <v>5</v>
      </c>
      <c r="DH73" s="44"/>
      <c r="DI73" s="44"/>
      <c r="DJ73" s="20"/>
      <c r="DK73" s="20"/>
      <c r="DL73" s="20"/>
      <c r="DM73" s="20"/>
      <c r="DN73" s="20"/>
      <c r="DO73" s="20"/>
      <c r="DP73" s="101" t="s">
        <v>4</v>
      </c>
      <c r="DQ73" s="85" t="s">
        <v>87</v>
      </c>
      <c r="DR73" s="83" t="s">
        <v>88</v>
      </c>
      <c r="DS73" s="83" t="str">
        <f>IF(AND(DR65&gt;=15,DR65&lt;=60),"OK","NG")</f>
        <v>NG</v>
      </c>
      <c r="DT73" s="83" t="s">
        <v>6</v>
      </c>
      <c r="DU73" s="83" t="s">
        <v>92</v>
      </c>
      <c r="DV73" s="83" t="str">
        <f>IF(AND(DU65&gt;1800,DU65&lt;=2500),"OK","NG")</f>
        <v>NG</v>
      </c>
      <c r="DW73" s="83" t="s">
        <v>91</v>
      </c>
      <c r="DX73" s="102">
        <v>785</v>
      </c>
      <c r="DY73" s="54" t="str">
        <f t="shared" si="2"/>
        <v>RG2-6261:10NGウォームギヤ0NGC2</v>
      </c>
      <c r="DZ73" s="20"/>
      <c r="EA73" s="20"/>
    </row>
    <row r="74" spans="5:131" s="17" customFormat="1" ht="8.1" customHeight="1" x14ac:dyDescent="0.15">
      <c r="E74" s="229"/>
      <c r="F74" s="229"/>
      <c r="G74" s="231"/>
      <c r="H74" s="231"/>
      <c r="I74" s="231"/>
      <c r="J74" s="231"/>
      <c r="K74" s="231"/>
      <c r="L74" s="231"/>
      <c r="M74" s="230"/>
      <c r="N74" s="230"/>
      <c r="O74" s="230"/>
      <c r="P74" s="230"/>
      <c r="Q74" s="230"/>
      <c r="R74" s="230"/>
      <c r="S74" s="230"/>
      <c r="T74" s="230"/>
      <c r="U74" s="230"/>
      <c r="V74" s="230"/>
      <c r="W74" s="230"/>
      <c r="X74" s="231"/>
      <c r="Y74" s="231"/>
      <c r="Z74" s="231"/>
      <c r="AA74" s="231"/>
      <c r="AB74" s="231"/>
      <c r="AC74" s="231"/>
      <c r="AD74" s="231"/>
      <c r="AE74" s="231"/>
      <c r="AF74" s="231"/>
      <c r="AG74" s="231"/>
      <c r="AH74" s="231"/>
      <c r="AI74" s="231"/>
      <c r="AJ74" s="274"/>
      <c r="AK74" s="235"/>
      <c r="AL74" s="236"/>
      <c r="AM74" s="236"/>
      <c r="AN74" s="236"/>
      <c r="AO74" s="236"/>
      <c r="AP74" s="236"/>
      <c r="AQ74" s="236"/>
      <c r="AR74" s="236"/>
      <c r="AS74" s="236"/>
      <c r="AT74" s="236"/>
      <c r="AU74" s="236"/>
      <c r="AV74" s="236"/>
      <c r="AW74" s="236"/>
      <c r="AX74" s="236"/>
      <c r="AY74" s="236"/>
      <c r="AZ74" s="236"/>
      <c r="BA74" s="236"/>
      <c r="BB74" s="236"/>
      <c r="BC74" s="236"/>
      <c r="BD74" s="236"/>
      <c r="BE74" s="236"/>
      <c r="BF74" s="236"/>
      <c r="BG74" s="237"/>
      <c r="BH74" s="260"/>
      <c r="BI74" s="261"/>
      <c r="BJ74" s="261"/>
      <c r="BK74" s="261"/>
      <c r="BL74" s="261"/>
      <c r="BM74" s="261"/>
      <c r="BN74" s="261"/>
      <c r="BO74" s="261"/>
      <c r="BP74" s="261"/>
      <c r="BQ74" s="261"/>
      <c r="BR74" s="261"/>
      <c r="BS74" s="261"/>
      <c r="BT74" s="261"/>
      <c r="BU74" s="261"/>
      <c r="BV74" s="262"/>
      <c r="BW74" s="374"/>
      <c r="BX74" s="375"/>
      <c r="BY74" s="375"/>
      <c r="BZ74" s="375"/>
      <c r="CA74" s="375"/>
      <c r="CB74" s="269"/>
      <c r="CC74" s="269"/>
      <c r="CD74" s="269"/>
      <c r="CE74" s="269"/>
      <c r="CF74" s="269"/>
      <c r="CG74" s="292"/>
      <c r="CH74" s="292"/>
      <c r="CI74" s="292"/>
      <c r="CJ74" s="292"/>
      <c r="CK74" s="292"/>
      <c r="CL74" s="285"/>
      <c r="CM74" s="285"/>
      <c r="CN74" s="285"/>
      <c r="CO74" s="60"/>
      <c r="CP74" s="77" t="s">
        <v>5</v>
      </c>
      <c r="CQ74" s="103" t="s">
        <v>265</v>
      </c>
      <c r="CR74" s="103">
        <v>600</v>
      </c>
      <c r="CS74" s="358" t="s">
        <v>60</v>
      </c>
      <c r="CT74" s="358">
        <v>600</v>
      </c>
      <c r="CU74" s="358" t="s">
        <v>65</v>
      </c>
      <c r="CV74" s="358">
        <v>650</v>
      </c>
      <c r="CW74" s="361" t="s">
        <v>266</v>
      </c>
      <c r="CX74" s="103" t="s">
        <v>66</v>
      </c>
      <c r="CY74" s="103">
        <v>600</v>
      </c>
      <c r="CZ74" s="103" t="s">
        <v>74</v>
      </c>
      <c r="DA74" s="103">
        <v>600</v>
      </c>
      <c r="DB74" s="20"/>
      <c r="DC74" s="20"/>
      <c r="DD74" s="44"/>
      <c r="DE74" s="44">
        <v>6</v>
      </c>
      <c r="DF74" s="44">
        <v>6</v>
      </c>
      <c r="DG74" s="44">
        <v>6</v>
      </c>
      <c r="DH74" s="44"/>
      <c r="DI74" s="44"/>
      <c r="DJ74" s="20"/>
      <c r="DK74" s="20"/>
      <c r="DL74" s="20"/>
      <c r="DM74" s="20"/>
      <c r="DN74" s="20"/>
      <c r="DO74" s="20"/>
      <c r="DP74" s="101" t="s">
        <v>4</v>
      </c>
      <c r="DQ74" s="85" t="s">
        <v>93</v>
      </c>
      <c r="DR74" s="83" t="s">
        <v>88</v>
      </c>
      <c r="DS74" s="83" t="str">
        <f>IF(AND(DR65&gt;=15,DR65&lt;=60),"OK","NG")</f>
        <v>NG</v>
      </c>
      <c r="DT74" s="83" t="s">
        <v>6</v>
      </c>
      <c r="DU74" s="83" t="s">
        <v>94</v>
      </c>
      <c r="DV74" s="83" t="str">
        <f>IF(AND(DU65&gt;=2300,DU65&lt;=4500),"OK","NG")</f>
        <v>NG</v>
      </c>
      <c r="DW74" s="83" t="s">
        <v>90</v>
      </c>
      <c r="DX74" s="102">
        <v>451</v>
      </c>
      <c r="DY74" s="54" t="str">
        <f t="shared" si="2"/>
        <v>RG2-6262:10NGウォームギヤ0NGC1</v>
      </c>
      <c r="DZ74" s="20"/>
      <c r="EA74" s="20"/>
    </row>
    <row r="75" spans="5:131" s="17" customFormat="1" ht="8.1" customHeight="1" x14ac:dyDescent="0.15">
      <c r="E75" s="229"/>
      <c r="F75" s="229"/>
      <c r="G75" s="231"/>
      <c r="H75" s="231"/>
      <c r="I75" s="231"/>
      <c r="J75" s="231"/>
      <c r="K75" s="231"/>
      <c r="L75" s="231"/>
      <c r="M75" s="230"/>
      <c r="N75" s="230"/>
      <c r="O75" s="230"/>
      <c r="P75" s="230"/>
      <c r="Q75" s="230"/>
      <c r="R75" s="230"/>
      <c r="S75" s="230"/>
      <c r="T75" s="230"/>
      <c r="U75" s="230"/>
      <c r="V75" s="230"/>
      <c r="W75" s="230"/>
      <c r="X75" s="231"/>
      <c r="Y75" s="231"/>
      <c r="Z75" s="231"/>
      <c r="AA75" s="231"/>
      <c r="AB75" s="231"/>
      <c r="AC75" s="231"/>
      <c r="AD75" s="231"/>
      <c r="AE75" s="231"/>
      <c r="AF75" s="231"/>
      <c r="AG75" s="231"/>
      <c r="AH75" s="231"/>
      <c r="AI75" s="231"/>
      <c r="AJ75" s="274"/>
      <c r="AK75" s="235"/>
      <c r="AL75" s="236"/>
      <c r="AM75" s="236"/>
      <c r="AN75" s="236"/>
      <c r="AO75" s="236"/>
      <c r="AP75" s="236"/>
      <c r="AQ75" s="236"/>
      <c r="AR75" s="236"/>
      <c r="AS75" s="236"/>
      <c r="AT75" s="236"/>
      <c r="AU75" s="236"/>
      <c r="AV75" s="236"/>
      <c r="AW75" s="236"/>
      <c r="AX75" s="236"/>
      <c r="AY75" s="236"/>
      <c r="AZ75" s="236"/>
      <c r="BA75" s="236"/>
      <c r="BB75" s="236"/>
      <c r="BC75" s="236"/>
      <c r="BD75" s="236"/>
      <c r="BE75" s="236"/>
      <c r="BF75" s="236"/>
      <c r="BG75" s="237"/>
      <c r="BH75" s="260"/>
      <c r="BI75" s="261"/>
      <c r="BJ75" s="261"/>
      <c r="BK75" s="261"/>
      <c r="BL75" s="261"/>
      <c r="BM75" s="261"/>
      <c r="BN75" s="261"/>
      <c r="BO75" s="261"/>
      <c r="BP75" s="261"/>
      <c r="BQ75" s="261"/>
      <c r="BR75" s="261"/>
      <c r="BS75" s="261"/>
      <c r="BT75" s="261"/>
      <c r="BU75" s="261"/>
      <c r="BV75" s="262"/>
      <c r="BW75" s="374"/>
      <c r="BX75" s="375"/>
      <c r="BY75" s="375"/>
      <c r="BZ75" s="375"/>
      <c r="CA75" s="375"/>
      <c r="CB75" s="269"/>
      <c r="CC75" s="269"/>
      <c r="CD75" s="269"/>
      <c r="CE75" s="269"/>
      <c r="CF75" s="269"/>
      <c r="CG75" s="292"/>
      <c r="CH75" s="292"/>
      <c r="CI75" s="292"/>
      <c r="CJ75" s="292"/>
      <c r="CK75" s="292"/>
      <c r="CL75" s="285"/>
      <c r="CM75" s="285"/>
      <c r="CN75" s="285"/>
      <c r="CO75" s="60"/>
      <c r="CP75" s="77" t="s">
        <v>5</v>
      </c>
      <c r="CQ75" s="103" t="s">
        <v>51</v>
      </c>
      <c r="CR75" s="103">
        <v>700</v>
      </c>
      <c r="CS75" s="359"/>
      <c r="CT75" s="359"/>
      <c r="CU75" s="359"/>
      <c r="CV75" s="359"/>
      <c r="CW75" s="361"/>
      <c r="CX75" s="103" t="s">
        <v>67</v>
      </c>
      <c r="CY75" s="103">
        <v>700</v>
      </c>
      <c r="CZ75" s="103" t="s">
        <v>75</v>
      </c>
      <c r="DA75" s="103">
        <v>700</v>
      </c>
      <c r="DB75" s="20"/>
      <c r="DC75" s="20"/>
      <c r="DD75" s="44"/>
      <c r="DE75" s="44">
        <v>8</v>
      </c>
      <c r="DF75" s="44">
        <v>8</v>
      </c>
      <c r="DG75" s="44">
        <v>8</v>
      </c>
      <c r="DH75" s="44"/>
      <c r="DI75" s="44"/>
      <c r="DJ75" s="20"/>
      <c r="DK75" s="20"/>
      <c r="DL75" s="20"/>
      <c r="DM75" s="20"/>
      <c r="DN75" s="20"/>
      <c r="DO75" s="20"/>
      <c r="DP75" s="101" t="s">
        <v>4</v>
      </c>
      <c r="DQ75" s="85" t="s">
        <v>93</v>
      </c>
      <c r="DR75" s="83" t="s">
        <v>88</v>
      </c>
      <c r="DS75" s="83" t="str">
        <f>IF(AND(DR65&gt;=15,DR65&lt;=60),"OK","NG")</f>
        <v>NG</v>
      </c>
      <c r="DT75" s="83" t="s">
        <v>6</v>
      </c>
      <c r="DU75" s="83" t="s">
        <v>94</v>
      </c>
      <c r="DV75" s="83" t="str">
        <f>IF(AND(DU65&gt;=2300,DU65&lt;=4500),"OK","NG")</f>
        <v>NG</v>
      </c>
      <c r="DW75" s="83" t="s">
        <v>91</v>
      </c>
      <c r="DX75" s="102">
        <v>569</v>
      </c>
      <c r="DY75" s="54" t="str">
        <f t="shared" si="2"/>
        <v>RG2-6262:10NGウォームギヤ0NGC2</v>
      </c>
      <c r="DZ75" s="20"/>
      <c r="EA75" s="20"/>
    </row>
    <row r="76" spans="5:131" s="17" customFormat="1" ht="8.1" customHeight="1" x14ac:dyDescent="0.15">
      <c r="E76" s="229"/>
      <c r="F76" s="229"/>
      <c r="G76" s="231"/>
      <c r="H76" s="231"/>
      <c r="I76" s="231"/>
      <c r="J76" s="231"/>
      <c r="K76" s="231"/>
      <c r="L76" s="231"/>
      <c r="M76" s="230"/>
      <c r="N76" s="230"/>
      <c r="O76" s="230"/>
      <c r="P76" s="230"/>
      <c r="Q76" s="230"/>
      <c r="R76" s="230"/>
      <c r="S76" s="230"/>
      <c r="T76" s="230"/>
      <c r="U76" s="230"/>
      <c r="V76" s="230"/>
      <c r="W76" s="230"/>
      <c r="X76" s="231"/>
      <c r="Y76" s="231"/>
      <c r="Z76" s="231"/>
      <c r="AA76" s="231"/>
      <c r="AB76" s="231"/>
      <c r="AC76" s="231"/>
      <c r="AD76" s="231"/>
      <c r="AE76" s="231"/>
      <c r="AF76" s="231"/>
      <c r="AG76" s="231"/>
      <c r="AH76" s="231"/>
      <c r="AI76" s="231"/>
      <c r="AJ76" s="274"/>
      <c r="AK76" s="235"/>
      <c r="AL76" s="236"/>
      <c r="AM76" s="236"/>
      <c r="AN76" s="236"/>
      <c r="AO76" s="236"/>
      <c r="AP76" s="236"/>
      <c r="AQ76" s="236"/>
      <c r="AR76" s="236"/>
      <c r="AS76" s="236"/>
      <c r="AT76" s="236"/>
      <c r="AU76" s="236"/>
      <c r="AV76" s="236"/>
      <c r="AW76" s="236"/>
      <c r="AX76" s="236"/>
      <c r="AY76" s="236"/>
      <c r="AZ76" s="236"/>
      <c r="BA76" s="236"/>
      <c r="BB76" s="236"/>
      <c r="BC76" s="236"/>
      <c r="BD76" s="236"/>
      <c r="BE76" s="236"/>
      <c r="BF76" s="236"/>
      <c r="BG76" s="237"/>
      <c r="BH76" s="260"/>
      <c r="BI76" s="261"/>
      <c r="BJ76" s="261"/>
      <c r="BK76" s="261"/>
      <c r="BL76" s="261"/>
      <c r="BM76" s="261"/>
      <c r="BN76" s="261"/>
      <c r="BO76" s="261"/>
      <c r="BP76" s="261"/>
      <c r="BQ76" s="261"/>
      <c r="BR76" s="261"/>
      <c r="BS76" s="261"/>
      <c r="BT76" s="261"/>
      <c r="BU76" s="261"/>
      <c r="BV76" s="262"/>
      <c r="BW76" s="374"/>
      <c r="BX76" s="375"/>
      <c r="BY76" s="375"/>
      <c r="BZ76" s="375"/>
      <c r="CA76" s="375"/>
      <c r="CB76" s="269"/>
      <c r="CC76" s="269"/>
      <c r="CD76" s="269"/>
      <c r="CE76" s="269"/>
      <c r="CF76" s="269"/>
      <c r="CG76" s="292"/>
      <c r="CH76" s="292"/>
      <c r="CI76" s="292"/>
      <c r="CJ76" s="292"/>
      <c r="CK76" s="292"/>
      <c r="CL76" s="285"/>
      <c r="CM76" s="285"/>
      <c r="CN76" s="285"/>
      <c r="CO76" s="60"/>
      <c r="CP76" s="77" t="s">
        <v>12</v>
      </c>
      <c r="CQ76" s="103" t="s">
        <v>52</v>
      </c>
      <c r="CR76" s="103">
        <v>600</v>
      </c>
      <c r="CS76" s="359"/>
      <c r="CT76" s="359"/>
      <c r="CU76" s="359"/>
      <c r="CV76" s="359"/>
      <c r="CW76" s="359" t="s">
        <v>266</v>
      </c>
      <c r="CX76" s="103" t="s">
        <v>68</v>
      </c>
      <c r="CY76" s="103">
        <v>600</v>
      </c>
      <c r="CZ76" s="358" t="s">
        <v>76</v>
      </c>
      <c r="DA76" s="358">
        <v>600</v>
      </c>
      <c r="DB76" s="20"/>
      <c r="DC76" s="20"/>
      <c r="DD76" s="44" t="s">
        <v>9</v>
      </c>
      <c r="DE76" s="44">
        <v>9</v>
      </c>
      <c r="DF76" s="44">
        <v>9</v>
      </c>
      <c r="DG76" s="44">
        <v>9</v>
      </c>
      <c r="DH76" s="44"/>
      <c r="DI76" s="44"/>
      <c r="DJ76" s="20"/>
      <c r="DK76" s="20"/>
      <c r="DL76" s="20"/>
      <c r="DM76" s="20"/>
      <c r="DN76" s="20"/>
      <c r="DO76" s="20"/>
      <c r="DP76" s="101" t="s">
        <v>4</v>
      </c>
      <c r="DQ76" s="85" t="s">
        <v>93</v>
      </c>
      <c r="DR76" s="83" t="s">
        <v>88</v>
      </c>
      <c r="DS76" s="83" t="str">
        <f>IF(AND(DR65&gt;=15,DR65&lt;=60),"OK","NG")</f>
        <v>NG</v>
      </c>
      <c r="DT76" s="83" t="s">
        <v>6</v>
      </c>
      <c r="DU76" s="83" t="s">
        <v>96</v>
      </c>
      <c r="DV76" s="83" t="str">
        <f>IF(AND(DU65&gt;4500,DU65&lt;=6000),"OK","NG")</f>
        <v>NG</v>
      </c>
      <c r="DW76" s="83" t="s">
        <v>90</v>
      </c>
      <c r="DX76" s="102">
        <v>579</v>
      </c>
      <c r="DY76" s="54" t="str">
        <f t="shared" si="2"/>
        <v>RG2-6262:10NGウォームギヤ0NGC1</v>
      </c>
      <c r="DZ76" s="20"/>
      <c r="EA76" s="20"/>
    </row>
    <row r="77" spans="5:131" s="17" customFormat="1" ht="8.1" customHeight="1" x14ac:dyDescent="0.15">
      <c r="E77" s="229"/>
      <c r="F77" s="229"/>
      <c r="G77" s="231"/>
      <c r="H77" s="231"/>
      <c r="I77" s="231"/>
      <c r="J77" s="231"/>
      <c r="K77" s="231"/>
      <c r="L77" s="231"/>
      <c r="M77" s="230"/>
      <c r="N77" s="230"/>
      <c r="O77" s="230"/>
      <c r="P77" s="230"/>
      <c r="Q77" s="230"/>
      <c r="R77" s="230"/>
      <c r="S77" s="230"/>
      <c r="T77" s="230"/>
      <c r="U77" s="230"/>
      <c r="V77" s="230"/>
      <c r="W77" s="230"/>
      <c r="X77" s="231"/>
      <c r="Y77" s="231"/>
      <c r="Z77" s="231"/>
      <c r="AA77" s="231"/>
      <c r="AB77" s="231"/>
      <c r="AC77" s="231"/>
      <c r="AD77" s="231"/>
      <c r="AE77" s="231"/>
      <c r="AF77" s="231"/>
      <c r="AG77" s="231"/>
      <c r="AH77" s="231"/>
      <c r="AI77" s="231"/>
      <c r="AJ77" s="274"/>
      <c r="AK77" s="238"/>
      <c r="AL77" s="239"/>
      <c r="AM77" s="239"/>
      <c r="AN77" s="239"/>
      <c r="AO77" s="239"/>
      <c r="AP77" s="239"/>
      <c r="AQ77" s="239"/>
      <c r="AR77" s="239"/>
      <c r="AS77" s="239"/>
      <c r="AT77" s="239"/>
      <c r="AU77" s="239"/>
      <c r="AV77" s="239"/>
      <c r="AW77" s="239"/>
      <c r="AX77" s="239"/>
      <c r="AY77" s="239"/>
      <c r="AZ77" s="239"/>
      <c r="BA77" s="239"/>
      <c r="BB77" s="239"/>
      <c r="BC77" s="239"/>
      <c r="BD77" s="239"/>
      <c r="BE77" s="239"/>
      <c r="BF77" s="239"/>
      <c r="BG77" s="240"/>
      <c r="BH77" s="263"/>
      <c r="BI77" s="264"/>
      <c r="BJ77" s="264"/>
      <c r="BK77" s="264"/>
      <c r="BL77" s="264"/>
      <c r="BM77" s="264"/>
      <c r="BN77" s="264"/>
      <c r="BO77" s="264"/>
      <c r="BP77" s="264"/>
      <c r="BQ77" s="264"/>
      <c r="BR77" s="264"/>
      <c r="BS77" s="264"/>
      <c r="BT77" s="264"/>
      <c r="BU77" s="264"/>
      <c r="BV77" s="265"/>
      <c r="BW77" s="374"/>
      <c r="BX77" s="375"/>
      <c r="BY77" s="375"/>
      <c r="BZ77" s="375"/>
      <c r="CA77" s="375"/>
      <c r="CB77" s="269"/>
      <c r="CC77" s="269"/>
      <c r="CD77" s="269"/>
      <c r="CE77" s="269"/>
      <c r="CF77" s="269"/>
      <c r="CG77" s="292"/>
      <c r="CH77" s="292"/>
      <c r="CI77" s="292"/>
      <c r="CJ77" s="292"/>
      <c r="CK77" s="292"/>
      <c r="CL77" s="285"/>
      <c r="CM77" s="285"/>
      <c r="CN77" s="285"/>
      <c r="CO77" s="60"/>
      <c r="CP77" s="77" t="s">
        <v>12</v>
      </c>
      <c r="CQ77" s="358" t="s">
        <v>53</v>
      </c>
      <c r="CR77" s="358">
        <v>700</v>
      </c>
      <c r="CS77" s="359"/>
      <c r="CT77" s="359"/>
      <c r="CU77" s="359"/>
      <c r="CV77" s="359"/>
      <c r="CW77" s="360"/>
      <c r="CX77" s="103" t="s">
        <v>69</v>
      </c>
      <c r="CY77" s="103">
        <v>650</v>
      </c>
      <c r="CZ77" s="359"/>
      <c r="DA77" s="359"/>
      <c r="DB77" s="20"/>
      <c r="DC77" s="20"/>
      <c r="DD77" s="44" t="s">
        <v>8</v>
      </c>
      <c r="DE77" s="44">
        <v>10</v>
      </c>
      <c r="DF77" s="44">
        <v>10</v>
      </c>
      <c r="DG77" s="44">
        <v>10</v>
      </c>
      <c r="DH77" s="44"/>
      <c r="DI77" s="44"/>
      <c r="DJ77" s="20"/>
      <c r="DK77" s="20"/>
      <c r="DL77" s="20"/>
      <c r="DM77" s="20"/>
      <c r="DN77" s="20"/>
      <c r="DO77" s="20"/>
      <c r="DP77" s="101" t="s">
        <v>4</v>
      </c>
      <c r="DQ77" s="85" t="s">
        <v>93</v>
      </c>
      <c r="DR77" s="83" t="s">
        <v>88</v>
      </c>
      <c r="DS77" s="83" t="str">
        <f>IF(AND(DR65&gt;=15,DR65&lt;=60),"OK","NG")</f>
        <v>NG</v>
      </c>
      <c r="DT77" s="83" t="s">
        <v>6</v>
      </c>
      <c r="DU77" s="83" t="s">
        <v>96</v>
      </c>
      <c r="DV77" s="83" t="str">
        <f>IF(AND(DU65&gt;4500,DU65&lt;=6000),"OK","NG")</f>
        <v>NG</v>
      </c>
      <c r="DW77" s="83" t="s">
        <v>91</v>
      </c>
      <c r="DX77" s="102">
        <v>908</v>
      </c>
      <c r="DY77" s="54" t="str">
        <f t="shared" si="2"/>
        <v>RG2-6262:10NGウォームギヤ0NGC2</v>
      </c>
      <c r="DZ77" s="20"/>
      <c r="EA77" s="20"/>
    </row>
    <row r="78" spans="5:131" s="17" customFormat="1" ht="8.1" customHeight="1" x14ac:dyDescent="0.15">
      <c r="E78" s="229" t="s">
        <v>267</v>
      </c>
      <c r="F78" s="229"/>
      <c r="G78" s="231" t="s">
        <v>268</v>
      </c>
      <c r="H78" s="231"/>
      <c r="I78" s="231"/>
      <c r="J78" s="231"/>
      <c r="K78" s="231"/>
      <c r="L78" s="231"/>
      <c r="M78" s="231" t="s">
        <v>131</v>
      </c>
      <c r="N78" s="231"/>
      <c r="O78" s="231"/>
      <c r="P78" s="231"/>
      <c r="Q78" s="231"/>
      <c r="R78" s="231"/>
      <c r="S78" s="231"/>
      <c r="T78" s="231"/>
      <c r="U78" s="231"/>
      <c r="V78" s="231"/>
      <c r="W78" s="231"/>
      <c r="X78" s="231" t="s">
        <v>269</v>
      </c>
      <c r="Y78" s="231"/>
      <c r="Z78" s="231"/>
      <c r="AA78" s="231"/>
      <c r="AB78" s="231"/>
      <c r="AC78" s="231"/>
      <c r="AD78" s="231"/>
      <c r="AE78" s="231"/>
      <c r="AF78" s="231"/>
      <c r="AG78" s="231"/>
      <c r="AH78" s="231"/>
      <c r="AI78" s="231"/>
      <c r="AJ78" s="274"/>
      <c r="AK78" s="232" t="s">
        <v>270</v>
      </c>
      <c r="AL78" s="233"/>
      <c r="AM78" s="233"/>
      <c r="AN78" s="233"/>
      <c r="AO78" s="233"/>
      <c r="AP78" s="233"/>
      <c r="AQ78" s="233"/>
      <c r="AR78" s="233"/>
      <c r="AS78" s="233"/>
      <c r="AT78" s="233"/>
      <c r="AU78" s="233"/>
      <c r="AV78" s="233"/>
      <c r="AW78" s="233"/>
      <c r="AX78" s="233"/>
      <c r="AY78" s="233"/>
      <c r="AZ78" s="233"/>
      <c r="BA78" s="233"/>
      <c r="BB78" s="233"/>
      <c r="BC78" s="233"/>
      <c r="BD78" s="233"/>
      <c r="BE78" s="233"/>
      <c r="BF78" s="233"/>
      <c r="BG78" s="234"/>
      <c r="BH78" s="257"/>
      <c r="BI78" s="258"/>
      <c r="BJ78" s="258"/>
      <c r="BK78" s="258"/>
      <c r="BL78" s="258"/>
      <c r="BM78" s="258"/>
      <c r="BN78" s="258"/>
      <c r="BO78" s="258"/>
      <c r="BP78" s="258"/>
      <c r="BQ78" s="258"/>
      <c r="BR78" s="258"/>
      <c r="BS78" s="258"/>
      <c r="BT78" s="258"/>
      <c r="BU78" s="258"/>
      <c r="BV78" s="259"/>
      <c r="BW78" s="374"/>
      <c r="BX78" s="375"/>
      <c r="BY78" s="375"/>
      <c r="BZ78" s="375"/>
      <c r="CA78" s="375"/>
      <c r="CB78" s="269" t="s">
        <v>190</v>
      </c>
      <c r="CC78" s="269"/>
      <c r="CD78" s="269"/>
      <c r="CE78" s="269"/>
      <c r="CF78" s="269"/>
      <c r="CG78" s="292"/>
      <c r="CH78" s="292"/>
      <c r="CI78" s="292"/>
      <c r="CJ78" s="292"/>
      <c r="CK78" s="292"/>
      <c r="CL78" s="285" t="s">
        <v>218</v>
      </c>
      <c r="CM78" s="285"/>
      <c r="CN78" s="285"/>
      <c r="CO78" s="60"/>
      <c r="CP78" s="77" t="s">
        <v>12</v>
      </c>
      <c r="CQ78" s="360"/>
      <c r="CR78" s="360"/>
      <c r="CS78" s="360"/>
      <c r="CT78" s="360"/>
      <c r="CU78" s="359"/>
      <c r="CV78" s="359"/>
      <c r="CW78" s="104" t="s">
        <v>271</v>
      </c>
      <c r="CX78" s="103" t="s">
        <v>71</v>
      </c>
      <c r="CY78" s="103">
        <v>600</v>
      </c>
      <c r="CZ78" s="360"/>
      <c r="DA78" s="360"/>
      <c r="DB78" s="20"/>
      <c r="DC78" s="20"/>
      <c r="DD78" s="44"/>
      <c r="DE78" s="44">
        <v>11</v>
      </c>
      <c r="DF78" s="44">
        <v>11</v>
      </c>
      <c r="DG78" s="44">
        <v>11</v>
      </c>
      <c r="DH78" s="44"/>
      <c r="DI78" s="44"/>
      <c r="DJ78" s="20"/>
      <c r="DK78" s="20"/>
      <c r="DL78" s="20"/>
      <c r="DM78" s="20"/>
      <c r="DN78" s="20"/>
      <c r="DO78" s="20"/>
      <c r="DP78" s="101" t="s">
        <v>4</v>
      </c>
      <c r="DQ78" s="85" t="s">
        <v>97</v>
      </c>
      <c r="DR78" s="83" t="s">
        <v>98</v>
      </c>
      <c r="DS78" s="83" t="str">
        <f>IF(AND(DR65&gt;=10,DR65&lt;=30),"OK","NG")</f>
        <v>NG</v>
      </c>
      <c r="DT78" s="83" t="s">
        <v>6</v>
      </c>
      <c r="DU78" s="83" t="s">
        <v>99</v>
      </c>
      <c r="DV78" s="83" t="str">
        <f>IF(AND(DU65&gt;=3000,DU65&lt;=6000),"OK","NG")</f>
        <v>NG</v>
      </c>
      <c r="DW78" s="83" t="s">
        <v>90</v>
      </c>
      <c r="DX78" s="102">
        <v>416</v>
      </c>
      <c r="DY78" s="54" t="str">
        <f t="shared" si="2"/>
        <v>RG2-6263:10NGウォームギヤ0NGC1</v>
      </c>
      <c r="DZ78" s="20"/>
      <c r="EA78" s="20"/>
    </row>
    <row r="79" spans="5:131" s="17" customFormat="1" ht="8.1" customHeight="1" x14ac:dyDescent="0.15">
      <c r="E79" s="229"/>
      <c r="F79" s="229"/>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74"/>
      <c r="AK79" s="235"/>
      <c r="AL79" s="236"/>
      <c r="AM79" s="236"/>
      <c r="AN79" s="236"/>
      <c r="AO79" s="236"/>
      <c r="AP79" s="236"/>
      <c r="AQ79" s="236"/>
      <c r="AR79" s="236"/>
      <c r="AS79" s="236"/>
      <c r="AT79" s="236"/>
      <c r="AU79" s="236"/>
      <c r="AV79" s="236"/>
      <c r="AW79" s="236"/>
      <c r="AX79" s="236"/>
      <c r="AY79" s="236"/>
      <c r="AZ79" s="236"/>
      <c r="BA79" s="236"/>
      <c r="BB79" s="236"/>
      <c r="BC79" s="236"/>
      <c r="BD79" s="236"/>
      <c r="BE79" s="236"/>
      <c r="BF79" s="236"/>
      <c r="BG79" s="237"/>
      <c r="BH79" s="260"/>
      <c r="BI79" s="261"/>
      <c r="BJ79" s="261"/>
      <c r="BK79" s="261"/>
      <c r="BL79" s="261"/>
      <c r="BM79" s="261"/>
      <c r="BN79" s="261"/>
      <c r="BO79" s="261"/>
      <c r="BP79" s="261"/>
      <c r="BQ79" s="261"/>
      <c r="BR79" s="261"/>
      <c r="BS79" s="261"/>
      <c r="BT79" s="261"/>
      <c r="BU79" s="261"/>
      <c r="BV79" s="262"/>
      <c r="BW79" s="374"/>
      <c r="BX79" s="375"/>
      <c r="BY79" s="375"/>
      <c r="BZ79" s="375"/>
      <c r="CA79" s="375"/>
      <c r="CB79" s="269"/>
      <c r="CC79" s="269"/>
      <c r="CD79" s="269"/>
      <c r="CE79" s="269"/>
      <c r="CF79" s="269"/>
      <c r="CG79" s="292"/>
      <c r="CH79" s="292"/>
      <c r="CI79" s="292"/>
      <c r="CJ79" s="292"/>
      <c r="CK79" s="292"/>
      <c r="CL79" s="285"/>
      <c r="CM79" s="285"/>
      <c r="CN79" s="285"/>
      <c r="CO79" s="60"/>
      <c r="CP79" s="77" t="s">
        <v>21</v>
      </c>
      <c r="CQ79" s="105" t="s">
        <v>334</v>
      </c>
      <c r="CR79" s="105" t="s">
        <v>334</v>
      </c>
      <c r="CS79" s="105" t="s">
        <v>334</v>
      </c>
      <c r="CT79" s="105" t="s">
        <v>334</v>
      </c>
      <c r="CU79" s="359"/>
      <c r="CV79" s="359"/>
      <c r="CW79" s="105" t="s">
        <v>266</v>
      </c>
      <c r="CX79" s="71" t="s">
        <v>72</v>
      </c>
      <c r="CY79" s="103">
        <v>600</v>
      </c>
      <c r="CZ79" s="71" t="s">
        <v>77</v>
      </c>
      <c r="DA79" s="103">
        <v>600</v>
      </c>
      <c r="DB79" s="20"/>
      <c r="DC79" s="20"/>
      <c r="DD79" s="44"/>
      <c r="DE79" s="44">
        <v>12</v>
      </c>
      <c r="DF79" s="44">
        <v>12</v>
      </c>
      <c r="DG79" s="44">
        <v>12</v>
      </c>
      <c r="DH79" s="44"/>
      <c r="DI79" s="44"/>
      <c r="DJ79" s="20"/>
      <c r="DK79" s="20"/>
      <c r="DL79" s="20"/>
      <c r="DM79" s="20"/>
      <c r="DN79" s="20"/>
      <c r="DO79" s="20"/>
      <c r="DP79" s="101" t="s">
        <v>4</v>
      </c>
      <c r="DQ79" s="85" t="s">
        <v>97</v>
      </c>
      <c r="DR79" s="83" t="s">
        <v>98</v>
      </c>
      <c r="DS79" s="83" t="str">
        <f>IF(AND(DR65&gt;=10,DR65&lt;=30),"OK","NG")</f>
        <v>NG</v>
      </c>
      <c r="DT79" s="83" t="s">
        <v>6</v>
      </c>
      <c r="DU79" s="83" t="s">
        <v>99</v>
      </c>
      <c r="DV79" s="83" t="str">
        <f>IF(AND(DU65&gt;=3000,DU65&lt;=6000),"OK","NG")</f>
        <v>NG</v>
      </c>
      <c r="DW79" s="83" t="s">
        <v>91</v>
      </c>
      <c r="DX79" s="102">
        <v>479</v>
      </c>
      <c r="DY79" s="54" t="str">
        <f t="shared" si="2"/>
        <v>RG2-6263:10NGウォームギヤ0NGC2</v>
      </c>
      <c r="DZ79" s="20"/>
      <c r="EA79" s="20"/>
    </row>
    <row r="80" spans="5:131" s="17" customFormat="1" ht="8.1" customHeight="1" x14ac:dyDescent="0.15">
      <c r="E80" s="229"/>
      <c r="F80" s="229"/>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74"/>
      <c r="AK80" s="235"/>
      <c r="AL80" s="236"/>
      <c r="AM80" s="236"/>
      <c r="AN80" s="236"/>
      <c r="AO80" s="236"/>
      <c r="AP80" s="236"/>
      <c r="AQ80" s="236"/>
      <c r="AR80" s="236"/>
      <c r="AS80" s="236"/>
      <c r="AT80" s="236"/>
      <c r="AU80" s="236"/>
      <c r="AV80" s="236"/>
      <c r="AW80" s="236"/>
      <c r="AX80" s="236"/>
      <c r="AY80" s="236"/>
      <c r="AZ80" s="236"/>
      <c r="BA80" s="236"/>
      <c r="BB80" s="236"/>
      <c r="BC80" s="236"/>
      <c r="BD80" s="236"/>
      <c r="BE80" s="236"/>
      <c r="BF80" s="236"/>
      <c r="BG80" s="237"/>
      <c r="BH80" s="260"/>
      <c r="BI80" s="261"/>
      <c r="BJ80" s="261"/>
      <c r="BK80" s="261"/>
      <c r="BL80" s="261"/>
      <c r="BM80" s="261"/>
      <c r="BN80" s="261"/>
      <c r="BO80" s="261"/>
      <c r="BP80" s="261"/>
      <c r="BQ80" s="261"/>
      <c r="BR80" s="261"/>
      <c r="BS80" s="261"/>
      <c r="BT80" s="261"/>
      <c r="BU80" s="261"/>
      <c r="BV80" s="262"/>
      <c r="BW80" s="374"/>
      <c r="BX80" s="375"/>
      <c r="BY80" s="375"/>
      <c r="BZ80" s="375"/>
      <c r="CA80" s="375"/>
      <c r="CB80" s="269"/>
      <c r="CC80" s="269"/>
      <c r="CD80" s="269"/>
      <c r="CE80" s="269"/>
      <c r="CF80" s="269"/>
      <c r="CG80" s="292"/>
      <c r="CH80" s="292"/>
      <c r="CI80" s="292"/>
      <c r="CJ80" s="292"/>
      <c r="CK80" s="292"/>
      <c r="CL80" s="285"/>
      <c r="CM80" s="285"/>
      <c r="CN80" s="285"/>
      <c r="CO80" s="60"/>
      <c r="CP80" s="77" t="s">
        <v>26</v>
      </c>
      <c r="CQ80" s="103" t="s">
        <v>334</v>
      </c>
      <c r="CR80" s="103" t="s">
        <v>334</v>
      </c>
      <c r="CS80" s="103" t="s">
        <v>334</v>
      </c>
      <c r="CT80" s="103" t="s">
        <v>334</v>
      </c>
      <c r="CU80" s="360"/>
      <c r="CV80" s="360"/>
      <c r="CW80" s="103" t="s">
        <v>266</v>
      </c>
      <c r="CX80" s="71" t="s">
        <v>73</v>
      </c>
      <c r="CY80" s="103">
        <v>600</v>
      </c>
      <c r="CZ80" s="71" t="s">
        <v>78</v>
      </c>
      <c r="DA80" s="103">
        <v>600</v>
      </c>
      <c r="DB80" s="20"/>
      <c r="DC80" s="20"/>
      <c r="DD80" s="44"/>
      <c r="DE80" s="44">
        <v>13</v>
      </c>
      <c r="DF80" s="44"/>
      <c r="DG80" s="44">
        <v>13</v>
      </c>
      <c r="DH80" s="44"/>
      <c r="DI80" s="44"/>
      <c r="DJ80" s="20"/>
      <c r="DK80" s="20"/>
      <c r="DL80" s="20"/>
      <c r="DM80" s="20"/>
      <c r="DN80" s="20"/>
      <c r="DO80" s="20"/>
      <c r="DP80" s="101" t="s">
        <v>4</v>
      </c>
      <c r="DQ80" s="85" t="s">
        <v>97</v>
      </c>
      <c r="DR80" s="83" t="s">
        <v>98</v>
      </c>
      <c r="DS80" s="83" t="str">
        <f>IF(AND(DR65&gt;=10,DR65&lt;=30),"OK","NG")</f>
        <v>NG</v>
      </c>
      <c r="DT80" s="83" t="s">
        <v>6</v>
      </c>
      <c r="DU80" s="83" t="s">
        <v>100</v>
      </c>
      <c r="DV80" s="83" t="str">
        <f>IF(AND(DU65&gt;6000,DU65&lt;=9000),"OK","NG")</f>
        <v>NG</v>
      </c>
      <c r="DW80" s="83" t="s">
        <v>90</v>
      </c>
      <c r="DX80" s="102">
        <v>505</v>
      </c>
      <c r="DY80" s="54" t="str">
        <f t="shared" si="2"/>
        <v>RG2-6263:10NGウォームギヤ0NGC1</v>
      </c>
      <c r="DZ80" s="20"/>
      <c r="EA80" s="20"/>
    </row>
    <row r="81" spans="5:131" s="17" customFormat="1" ht="8.1" customHeight="1" x14ac:dyDescent="0.15">
      <c r="E81" s="229"/>
      <c r="F81" s="229"/>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74"/>
      <c r="AK81" s="235"/>
      <c r="AL81" s="236"/>
      <c r="AM81" s="236"/>
      <c r="AN81" s="236"/>
      <c r="AO81" s="236"/>
      <c r="AP81" s="236"/>
      <c r="AQ81" s="236"/>
      <c r="AR81" s="236"/>
      <c r="AS81" s="236"/>
      <c r="AT81" s="236"/>
      <c r="AU81" s="236"/>
      <c r="AV81" s="236"/>
      <c r="AW81" s="236"/>
      <c r="AX81" s="236"/>
      <c r="AY81" s="236"/>
      <c r="AZ81" s="236"/>
      <c r="BA81" s="236"/>
      <c r="BB81" s="236"/>
      <c r="BC81" s="236"/>
      <c r="BD81" s="236"/>
      <c r="BE81" s="236"/>
      <c r="BF81" s="236"/>
      <c r="BG81" s="237"/>
      <c r="BH81" s="260"/>
      <c r="BI81" s="261"/>
      <c r="BJ81" s="261"/>
      <c r="BK81" s="261"/>
      <c r="BL81" s="261"/>
      <c r="BM81" s="261"/>
      <c r="BN81" s="261"/>
      <c r="BO81" s="261"/>
      <c r="BP81" s="261"/>
      <c r="BQ81" s="261"/>
      <c r="BR81" s="261"/>
      <c r="BS81" s="261"/>
      <c r="BT81" s="261"/>
      <c r="BU81" s="261"/>
      <c r="BV81" s="262"/>
      <c r="BW81" s="374"/>
      <c r="BX81" s="375"/>
      <c r="BY81" s="375"/>
      <c r="BZ81" s="375"/>
      <c r="CA81" s="375"/>
      <c r="CB81" s="269"/>
      <c r="CC81" s="269"/>
      <c r="CD81" s="269"/>
      <c r="CE81" s="269"/>
      <c r="CF81" s="269"/>
      <c r="CG81" s="292"/>
      <c r="CH81" s="292"/>
      <c r="CI81" s="292"/>
      <c r="CJ81" s="292"/>
      <c r="CK81" s="292"/>
      <c r="CL81" s="285"/>
      <c r="CM81" s="285"/>
      <c r="CN81" s="285"/>
      <c r="CO81" s="60"/>
      <c r="CP81" s="20"/>
      <c r="CQ81" s="20"/>
      <c r="CR81" s="20"/>
      <c r="CS81" s="20"/>
      <c r="CT81" s="20"/>
      <c r="CU81" s="20"/>
      <c r="CV81" s="20"/>
      <c r="CW81" s="20"/>
      <c r="CX81" s="20"/>
      <c r="CY81" s="20"/>
      <c r="CZ81" s="20"/>
      <c r="DA81" s="20"/>
      <c r="DB81" s="20"/>
      <c r="DC81" s="20"/>
      <c r="DD81" s="44"/>
      <c r="DE81" s="44">
        <v>14</v>
      </c>
      <c r="DF81" s="44"/>
      <c r="DG81" s="44">
        <v>14</v>
      </c>
      <c r="DH81" s="44"/>
      <c r="DI81" s="44"/>
      <c r="DJ81" s="20"/>
      <c r="DK81" s="20"/>
      <c r="DL81" s="20"/>
      <c r="DM81" s="20"/>
      <c r="DN81" s="20"/>
      <c r="DO81" s="20"/>
      <c r="DP81" s="101" t="s">
        <v>4</v>
      </c>
      <c r="DQ81" s="85" t="s">
        <v>97</v>
      </c>
      <c r="DR81" s="83" t="s">
        <v>98</v>
      </c>
      <c r="DS81" s="83" t="str">
        <f>IF(AND(DR65&gt;=10,DR65&lt;=30),"OK","NG")</f>
        <v>NG</v>
      </c>
      <c r="DT81" s="83" t="s">
        <v>6</v>
      </c>
      <c r="DU81" s="83" t="s">
        <v>100</v>
      </c>
      <c r="DV81" s="83" t="str">
        <f>IF(AND(DU65&gt;6000,DU65&lt;=9000),"OK","NG")</f>
        <v>NG</v>
      </c>
      <c r="DW81" s="83" t="s">
        <v>91</v>
      </c>
      <c r="DX81" s="102">
        <v>772</v>
      </c>
      <c r="DY81" s="54" t="str">
        <f t="shared" si="2"/>
        <v>RG2-6263:10NGウォームギヤ0NGC2</v>
      </c>
      <c r="DZ81" s="20"/>
      <c r="EA81" s="20"/>
    </row>
    <row r="82" spans="5:131" s="17" customFormat="1" ht="8.1" customHeight="1" x14ac:dyDescent="0.15">
      <c r="E82" s="229"/>
      <c r="F82" s="229"/>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74"/>
      <c r="AK82" s="235"/>
      <c r="AL82" s="236"/>
      <c r="AM82" s="236"/>
      <c r="AN82" s="236"/>
      <c r="AO82" s="236"/>
      <c r="AP82" s="236"/>
      <c r="AQ82" s="236"/>
      <c r="AR82" s="236"/>
      <c r="AS82" s="236"/>
      <c r="AT82" s="236"/>
      <c r="AU82" s="236"/>
      <c r="AV82" s="236"/>
      <c r="AW82" s="236"/>
      <c r="AX82" s="236"/>
      <c r="AY82" s="236"/>
      <c r="AZ82" s="236"/>
      <c r="BA82" s="236"/>
      <c r="BB82" s="236"/>
      <c r="BC82" s="236"/>
      <c r="BD82" s="236"/>
      <c r="BE82" s="236"/>
      <c r="BF82" s="236"/>
      <c r="BG82" s="237"/>
      <c r="BH82" s="260"/>
      <c r="BI82" s="261"/>
      <c r="BJ82" s="261"/>
      <c r="BK82" s="261"/>
      <c r="BL82" s="261"/>
      <c r="BM82" s="261"/>
      <c r="BN82" s="261"/>
      <c r="BO82" s="261"/>
      <c r="BP82" s="261"/>
      <c r="BQ82" s="261"/>
      <c r="BR82" s="261"/>
      <c r="BS82" s="261"/>
      <c r="BT82" s="261"/>
      <c r="BU82" s="261"/>
      <c r="BV82" s="262"/>
      <c r="BW82" s="374"/>
      <c r="BX82" s="375"/>
      <c r="BY82" s="375"/>
      <c r="BZ82" s="375"/>
      <c r="CA82" s="375"/>
      <c r="CB82" s="269"/>
      <c r="CC82" s="269"/>
      <c r="CD82" s="269"/>
      <c r="CE82" s="269"/>
      <c r="CF82" s="269"/>
      <c r="CG82" s="292"/>
      <c r="CH82" s="292"/>
      <c r="CI82" s="292"/>
      <c r="CJ82" s="292"/>
      <c r="CK82" s="292"/>
      <c r="CL82" s="285"/>
      <c r="CM82" s="285"/>
      <c r="CN82" s="285"/>
      <c r="CO82" s="60"/>
      <c r="CP82" s="20"/>
      <c r="CQ82" s="20"/>
      <c r="CR82" s="20"/>
      <c r="CS82" s="20"/>
      <c r="CT82" s="20"/>
      <c r="CU82" s="20"/>
      <c r="CV82" s="20"/>
      <c r="CW82" s="20"/>
      <c r="CX82" s="20"/>
      <c r="CY82" s="20"/>
      <c r="CZ82" s="20"/>
      <c r="DA82" s="20"/>
      <c r="DB82" s="20"/>
      <c r="DC82" s="20"/>
      <c r="DD82" s="44"/>
      <c r="DE82" s="44">
        <v>15</v>
      </c>
      <c r="DF82" s="44"/>
      <c r="DG82" s="44">
        <v>15</v>
      </c>
      <c r="DH82" s="44"/>
      <c r="DI82" s="44"/>
      <c r="DJ82" s="20"/>
      <c r="DK82" s="20"/>
      <c r="DL82" s="20"/>
      <c r="DM82" s="20"/>
      <c r="DN82" s="20"/>
      <c r="DO82" s="20"/>
      <c r="DP82" s="101" t="s">
        <v>4</v>
      </c>
      <c r="DQ82" s="85" t="s">
        <v>101</v>
      </c>
      <c r="DR82" s="83" t="s">
        <v>98</v>
      </c>
      <c r="DS82" s="83" t="str">
        <f>IF(AND(DR65&gt;=10,DR65&lt;=30),"OK","NG")</f>
        <v>NG</v>
      </c>
      <c r="DT82" s="83" t="s">
        <v>6</v>
      </c>
      <c r="DU82" s="83" t="s">
        <v>102</v>
      </c>
      <c r="DV82" s="83" t="str">
        <f>IF(AND(DU65&gt;=4500,DU65&lt;=6800),"OK","NG")</f>
        <v>NG</v>
      </c>
      <c r="DW82" s="83" t="s">
        <v>90</v>
      </c>
      <c r="DX82" s="102">
        <v>325</v>
      </c>
      <c r="DY82" s="54" t="str">
        <f t="shared" si="2"/>
        <v>RG2-6264:10NGウォームギヤ0NGC1</v>
      </c>
      <c r="DZ82" s="20"/>
      <c r="EA82" s="20"/>
    </row>
    <row r="83" spans="5:131" s="17" customFormat="1" ht="8.1" customHeight="1" x14ac:dyDescent="0.15">
      <c r="E83" s="229"/>
      <c r="F83" s="229"/>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74"/>
      <c r="AK83" s="238"/>
      <c r="AL83" s="239"/>
      <c r="AM83" s="239"/>
      <c r="AN83" s="239"/>
      <c r="AO83" s="239"/>
      <c r="AP83" s="239"/>
      <c r="AQ83" s="239"/>
      <c r="AR83" s="239"/>
      <c r="AS83" s="239"/>
      <c r="AT83" s="239"/>
      <c r="AU83" s="239"/>
      <c r="AV83" s="239"/>
      <c r="AW83" s="239"/>
      <c r="AX83" s="239"/>
      <c r="AY83" s="239"/>
      <c r="AZ83" s="239"/>
      <c r="BA83" s="239"/>
      <c r="BB83" s="239"/>
      <c r="BC83" s="239"/>
      <c r="BD83" s="239"/>
      <c r="BE83" s="239"/>
      <c r="BF83" s="239"/>
      <c r="BG83" s="240"/>
      <c r="BH83" s="263"/>
      <c r="BI83" s="264"/>
      <c r="BJ83" s="264"/>
      <c r="BK83" s="264"/>
      <c r="BL83" s="264"/>
      <c r="BM83" s="264"/>
      <c r="BN83" s="264"/>
      <c r="BO83" s="264"/>
      <c r="BP83" s="264"/>
      <c r="BQ83" s="264"/>
      <c r="BR83" s="264"/>
      <c r="BS83" s="264"/>
      <c r="BT83" s="264"/>
      <c r="BU83" s="264"/>
      <c r="BV83" s="265"/>
      <c r="BW83" s="374"/>
      <c r="BX83" s="375"/>
      <c r="BY83" s="375"/>
      <c r="BZ83" s="375"/>
      <c r="CA83" s="375"/>
      <c r="CB83" s="269"/>
      <c r="CC83" s="269"/>
      <c r="CD83" s="269"/>
      <c r="CE83" s="269"/>
      <c r="CF83" s="269"/>
      <c r="CG83" s="292"/>
      <c r="CH83" s="292"/>
      <c r="CI83" s="292"/>
      <c r="CJ83" s="292"/>
      <c r="CK83" s="292"/>
      <c r="CL83" s="285"/>
      <c r="CM83" s="285"/>
      <c r="CN83" s="285"/>
      <c r="CO83" s="60"/>
      <c r="CP83" s="20"/>
      <c r="CQ83" s="20"/>
      <c r="CR83" s="20"/>
      <c r="CS83" s="20"/>
      <c r="CT83" s="20"/>
      <c r="CU83" s="20"/>
      <c r="CV83" s="20"/>
      <c r="CW83" s="20"/>
      <c r="CX83" s="20"/>
      <c r="CY83" s="20"/>
      <c r="CZ83" s="20"/>
      <c r="DA83" s="20"/>
      <c r="DB83" s="20"/>
      <c r="DC83" s="20"/>
      <c r="DD83" s="44"/>
      <c r="DE83" s="44">
        <v>16</v>
      </c>
      <c r="DF83" s="44"/>
      <c r="DG83" s="44">
        <v>16</v>
      </c>
      <c r="DH83" s="44"/>
      <c r="DI83" s="44"/>
      <c r="DJ83" s="20"/>
      <c r="DK83" s="20"/>
      <c r="DL83" s="20"/>
      <c r="DM83" s="20"/>
      <c r="DN83" s="20"/>
      <c r="DO83" s="20"/>
      <c r="DP83" s="101" t="s">
        <v>4</v>
      </c>
      <c r="DQ83" s="85" t="s">
        <v>101</v>
      </c>
      <c r="DR83" s="83" t="s">
        <v>98</v>
      </c>
      <c r="DS83" s="83" t="str">
        <f>IF(AND(DR65&gt;=10,DR65&lt;=30),"OK","NG")</f>
        <v>NG</v>
      </c>
      <c r="DT83" s="83" t="s">
        <v>6</v>
      </c>
      <c r="DU83" s="83" t="s">
        <v>102</v>
      </c>
      <c r="DV83" s="83" t="str">
        <f>IF(AND(DU65&gt;=4500,DU65&lt;=6800),"OK","NG")</f>
        <v>NG</v>
      </c>
      <c r="DW83" s="83" t="s">
        <v>91</v>
      </c>
      <c r="DX83" s="102">
        <v>348</v>
      </c>
      <c r="DY83" s="54" t="str">
        <f t="shared" si="2"/>
        <v>RG2-6264:10NGウォームギヤ0NGC2</v>
      </c>
      <c r="DZ83" s="20"/>
      <c r="EA83" s="20"/>
    </row>
    <row r="84" spans="5:131" s="17" customFormat="1" ht="8.1" customHeight="1" x14ac:dyDescent="0.15">
      <c r="E84" s="229"/>
      <c r="F84" s="229"/>
      <c r="G84" s="231"/>
      <c r="H84" s="231"/>
      <c r="I84" s="231"/>
      <c r="J84" s="231"/>
      <c r="K84" s="231"/>
      <c r="L84" s="231"/>
      <c r="M84" s="230" t="s">
        <v>142</v>
      </c>
      <c r="N84" s="230"/>
      <c r="O84" s="230"/>
      <c r="P84" s="230"/>
      <c r="Q84" s="230"/>
      <c r="R84" s="230"/>
      <c r="S84" s="230"/>
      <c r="T84" s="230"/>
      <c r="U84" s="230"/>
      <c r="V84" s="230"/>
      <c r="W84" s="230"/>
      <c r="X84" s="231" t="s">
        <v>272</v>
      </c>
      <c r="Y84" s="231"/>
      <c r="Z84" s="231"/>
      <c r="AA84" s="231"/>
      <c r="AB84" s="231"/>
      <c r="AC84" s="231"/>
      <c r="AD84" s="231"/>
      <c r="AE84" s="231"/>
      <c r="AF84" s="231"/>
      <c r="AG84" s="231"/>
      <c r="AH84" s="231"/>
      <c r="AI84" s="231"/>
      <c r="AJ84" s="274"/>
      <c r="AK84" s="232" t="s">
        <v>273</v>
      </c>
      <c r="AL84" s="233"/>
      <c r="AM84" s="233"/>
      <c r="AN84" s="233"/>
      <c r="AO84" s="233"/>
      <c r="AP84" s="233"/>
      <c r="AQ84" s="233"/>
      <c r="AR84" s="233"/>
      <c r="AS84" s="233"/>
      <c r="AT84" s="233"/>
      <c r="AU84" s="233"/>
      <c r="AV84" s="233"/>
      <c r="AW84" s="233"/>
      <c r="AX84" s="233"/>
      <c r="AY84" s="233"/>
      <c r="AZ84" s="233"/>
      <c r="BA84" s="233"/>
      <c r="BB84" s="233"/>
      <c r="BC84" s="233"/>
      <c r="BD84" s="233"/>
      <c r="BE84" s="233"/>
      <c r="BF84" s="233"/>
      <c r="BG84" s="234"/>
      <c r="BH84" s="322" t="s">
        <v>243</v>
      </c>
      <c r="BI84" s="228"/>
      <c r="BJ84" s="228"/>
      <c r="BK84" s="228"/>
      <c r="BL84" s="228"/>
      <c r="BM84" s="299"/>
      <c r="BN84" s="299"/>
      <c r="BO84" s="299"/>
      <c r="BP84" s="299"/>
      <c r="BQ84" s="299"/>
      <c r="BR84" s="299"/>
      <c r="BS84" s="299"/>
      <c r="BT84" s="228" t="s">
        <v>211</v>
      </c>
      <c r="BU84" s="228"/>
      <c r="BV84" s="284"/>
      <c r="BW84" s="376" t="str">
        <f>IF(BM84="","",IF(BM84&lt;=20,"〇",""))</f>
        <v/>
      </c>
      <c r="BX84" s="377"/>
      <c r="BY84" s="377"/>
      <c r="BZ84" s="377"/>
      <c r="CA84" s="377"/>
      <c r="CB84" s="269" t="s">
        <v>274</v>
      </c>
      <c r="CC84" s="269"/>
      <c r="CD84" s="269"/>
      <c r="CE84" s="269"/>
      <c r="CF84" s="269"/>
      <c r="CG84" s="269" t="str">
        <f>IF(BM84="","",IF(BM84&gt;20,"〇",""))</f>
        <v/>
      </c>
      <c r="CH84" s="269"/>
      <c r="CI84" s="269"/>
      <c r="CJ84" s="269"/>
      <c r="CK84" s="269"/>
      <c r="CL84" s="285" t="s">
        <v>275</v>
      </c>
      <c r="CM84" s="285"/>
      <c r="CN84" s="285"/>
      <c r="CO84" s="60"/>
      <c r="CP84" s="20"/>
      <c r="CQ84" s="20"/>
      <c r="CR84" s="20"/>
      <c r="CS84" s="20"/>
      <c r="CT84" s="20"/>
      <c r="CU84" s="20"/>
      <c r="CV84" s="20"/>
      <c r="CW84" s="20"/>
      <c r="CX84" s="20"/>
      <c r="CY84" s="20"/>
      <c r="CZ84" s="20"/>
      <c r="DA84" s="20"/>
      <c r="DB84" s="20"/>
      <c r="DC84" s="20"/>
      <c r="DD84" s="44"/>
      <c r="DE84" s="44">
        <v>18</v>
      </c>
      <c r="DF84" s="44"/>
      <c r="DG84" s="44">
        <v>18</v>
      </c>
      <c r="DH84" s="44"/>
      <c r="DI84" s="44"/>
      <c r="DJ84" s="20"/>
      <c r="DK84" s="20"/>
      <c r="DL84" s="20"/>
      <c r="DM84" s="20"/>
      <c r="DN84" s="20"/>
      <c r="DO84" s="20"/>
      <c r="DP84" s="101" t="s">
        <v>4</v>
      </c>
      <c r="DQ84" s="85" t="s">
        <v>101</v>
      </c>
      <c r="DR84" s="83" t="s">
        <v>98</v>
      </c>
      <c r="DS84" s="83" t="str">
        <f>IF(AND(DR65&gt;=10,DR65&lt;=30),"OK","NG")</f>
        <v>NG</v>
      </c>
      <c r="DT84" s="83" t="s">
        <v>6</v>
      </c>
      <c r="DU84" s="83" t="s">
        <v>103</v>
      </c>
      <c r="DV84" s="83" t="str">
        <f>IF(AND(DU65&gt;6800,DU65&lt;=9000),"OK","NG")</f>
        <v>NG</v>
      </c>
      <c r="DW84" s="83" t="s">
        <v>90</v>
      </c>
      <c r="DX84" s="102">
        <v>368</v>
      </c>
      <c r="DY84" s="54" t="str">
        <f t="shared" si="2"/>
        <v>RG2-6264:10NGウォームギヤ0NGC1</v>
      </c>
      <c r="DZ84" s="20"/>
      <c r="EA84" s="20"/>
    </row>
    <row r="85" spans="5:131" s="17" customFormat="1" ht="8.1" customHeight="1" thickBot="1" x14ac:dyDescent="0.2">
      <c r="E85" s="229"/>
      <c r="F85" s="229"/>
      <c r="G85" s="231"/>
      <c r="H85" s="231"/>
      <c r="I85" s="231"/>
      <c r="J85" s="231"/>
      <c r="K85" s="231"/>
      <c r="L85" s="231"/>
      <c r="M85" s="230"/>
      <c r="N85" s="230"/>
      <c r="O85" s="230"/>
      <c r="P85" s="230"/>
      <c r="Q85" s="230"/>
      <c r="R85" s="230"/>
      <c r="S85" s="230"/>
      <c r="T85" s="230"/>
      <c r="U85" s="230"/>
      <c r="V85" s="230"/>
      <c r="W85" s="230"/>
      <c r="X85" s="231"/>
      <c r="Y85" s="231"/>
      <c r="Z85" s="231"/>
      <c r="AA85" s="231"/>
      <c r="AB85" s="231"/>
      <c r="AC85" s="231"/>
      <c r="AD85" s="231"/>
      <c r="AE85" s="231"/>
      <c r="AF85" s="231"/>
      <c r="AG85" s="231"/>
      <c r="AH85" s="231"/>
      <c r="AI85" s="231"/>
      <c r="AJ85" s="274"/>
      <c r="AK85" s="238"/>
      <c r="AL85" s="239"/>
      <c r="AM85" s="239"/>
      <c r="AN85" s="239"/>
      <c r="AO85" s="239"/>
      <c r="AP85" s="239"/>
      <c r="AQ85" s="239"/>
      <c r="AR85" s="239"/>
      <c r="AS85" s="239"/>
      <c r="AT85" s="239"/>
      <c r="AU85" s="239"/>
      <c r="AV85" s="239"/>
      <c r="AW85" s="239"/>
      <c r="AX85" s="239"/>
      <c r="AY85" s="239"/>
      <c r="AZ85" s="239"/>
      <c r="BA85" s="239"/>
      <c r="BB85" s="239"/>
      <c r="BC85" s="239"/>
      <c r="BD85" s="239"/>
      <c r="BE85" s="239"/>
      <c r="BF85" s="239"/>
      <c r="BG85" s="240"/>
      <c r="BH85" s="323"/>
      <c r="BI85" s="225"/>
      <c r="BJ85" s="225"/>
      <c r="BK85" s="225"/>
      <c r="BL85" s="225"/>
      <c r="BM85" s="227"/>
      <c r="BN85" s="227"/>
      <c r="BO85" s="227"/>
      <c r="BP85" s="227"/>
      <c r="BQ85" s="227"/>
      <c r="BR85" s="227"/>
      <c r="BS85" s="227"/>
      <c r="BT85" s="225"/>
      <c r="BU85" s="225"/>
      <c r="BV85" s="271"/>
      <c r="BW85" s="376"/>
      <c r="BX85" s="377"/>
      <c r="BY85" s="377"/>
      <c r="BZ85" s="377"/>
      <c r="CA85" s="377"/>
      <c r="CB85" s="269"/>
      <c r="CC85" s="269"/>
      <c r="CD85" s="269"/>
      <c r="CE85" s="269"/>
      <c r="CF85" s="269"/>
      <c r="CG85" s="269"/>
      <c r="CH85" s="269"/>
      <c r="CI85" s="269"/>
      <c r="CJ85" s="269"/>
      <c r="CK85" s="269"/>
      <c r="CL85" s="285"/>
      <c r="CM85" s="285"/>
      <c r="CN85" s="285"/>
      <c r="CO85" s="60"/>
      <c r="CP85" s="20"/>
      <c r="CQ85" s="20"/>
      <c r="CR85" s="20"/>
      <c r="CS85" s="20"/>
      <c r="CT85" s="20"/>
      <c r="CU85" s="20"/>
      <c r="CV85" s="20"/>
      <c r="CW85" s="20"/>
      <c r="CX85" s="20"/>
      <c r="CY85" s="20"/>
      <c r="CZ85" s="20"/>
      <c r="DA85" s="20"/>
      <c r="DB85" s="20"/>
      <c r="DC85" s="20"/>
      <c r="DD85" s="44"/>
      <c r="DE85" s="44">
        <v>19</v>
      </c>
      <c r="DF85" s="44"/>
      <c r="DG85" s="44">
        <v>19</v>
      </c>
      <c r="DH85" s="44"/>
      <c r="DI85" s="44"/>
      <c r="DJ85" s="20"/>
      <c r="DK85" s="20"/>
      <c r="DL85" s="20"/>
      <c r="DM85" s="20"/>
      <c r="DN85" s="20"/>
      <c r="DO85" s="20"/>
      <c r="DP85" s="106" t="s">
        <v>4</v>
      </c>
      <c r="DQ85" s="107" t="s">
        <v>101</v>
      </c>
      <c r="DR85" s="108" t="s">
        <v>98</v>
      </c>
      <c r="DS85" s="108" t="str">
        <f>IF(AND(DR65&gt;=10,DR65&lt;=30),"OK","NG")</f>
        <v>NG</v>
      </c>
      <c r="DT85" s="108" t="s">
        <v>6</v>
      </c>
      <c r="DU85" s="108" t="s">
        <v>103</v>
      </c>
      <c r="DV85" s="108" t="str">
        <f>IF(AND(DU65&gt;6800,DU65&lt;=9000),"OK","NG")</f>
        <v>NG</v>
      </c>
      <c r="DW85" s="108" t="s">
        <v>91</v>
      </c>
      <c r="DX85" s="109">
        <v>437</v>
      </c>
      <c r="DY85" s="54" t="str">
        <f t="shared" si="2"/>
        <v>RG2-6264:10NGウォームギヤ0NGC2</v>
      </c>
      <c r="DZ85" s="20"/>
      <c r="EA85" s="20"/>
    </row>
    <row r="86" spans="5:131" s="17" customFormat="1" ht="8.1" customHeight="1" x14ac:dyDescent="0.15">
      <c r="E86" s="229" t="s">
        <v>276</v>
      </c>
      <c r="F86" s="229"/>
      <c r="G86" s="231" t="s">
        <v>277</v>
      </c>
      <c r="H86" s="231"/>
      <c r="I86" s="231"/>
      <c r="J86" s="231"/>
      <c r="K86" s="231"/>
      <c r="L86" s="231"/>
      <c r="M86" s="231" t="s">
        <v>278</v>
      </c>
      <c r="N86" s="231"/>
      <c r="O86" s="231"/>
      <c r="P86" s="231"/>
      <c r="Q86" s="231"/>
      <c r="R86" s="231"/>
      <c r="S86" s="231"/>
      <c r="T86" s="231"/>
      <c r="U86" s="231"/>
      <c r="V86" s="231"/>
      <c r="W86" s="231"/>
      <c r="X86" s="231" t="s">
        <v>220</v>
      </c>
      <c r="Y86" s="231"/>
      <c r="Z86" s="231"/>
      <c r="AA86" s="231"/>
      <c r="AB86" s="231"/>
      <c r="AC86" s="231"/>
      <c r="AD86" s="231"/>
      <c r="AE86" s="231"/>
      <c r="AF86" s="231"/>
      <c r="AG86" s="231"/>
      <c r="AH86" s="231"/>
      <c r="AI86" s="231"/>
      <c r="AJ86" s="274"/>
      <c r="AK86" s="232" t="s">
        <v>337</v>
      </c>
      <c r="AL86" s="233"/>
      <c r="AM86" s="233"/>
      <c r="AN86" s="233"/>
      <c r="AO86" s="233"/>
      <c r="AP86" s="233"/>
      <c r="AQ86" s="233"/>
      <c r="AR86" s="233"/>
      <c r="AS86" s="233"/>
      <c r="AT86" s="233"/>
      <c r="AU86" s="233"/>
      <c r="AV86" s="233"/>
      <c r="AW86" s="233"/>
      <c r="AX86" s="233"/>
      <c r="AY86" s="233"/>
      <c r="AZ86" s="233"/>
      <c r="BA86" s="233"/>
      <c r="BB86" s="233"/>
      <c r="BC86" s="233"/>
      <c r="BD86" s="233"/>
      <c r="BE86" s="233"/>
      <c r="BF86" s="233"/>
      <c r="BG86" s="234"/>
      <c r="BH86" s="322" t="s">
        <v>255</v>
      </c>
      <c r="BI86" s="228"/>
      <c r="BJ86" s="228"/>
      <c r="BK86" s="228"/>
      <c r="BL86" s="228"/>
      <c r="BM86" s="228"/>
      <c r="BN86" s="114"/>
      <c r="BO86" s="114"/>
      <c r="BP86" s="114"/>
      <c r="BQ86" s="114"/>
      <c r="BR86" s="114"/>
      <c r="BS86" s="114"/>
      <c r="BT86" s="114"/>
      <c r="BU86" s="114"/>
      <c r="BV86" s="169"/>
      <c r="BW86" s="277" t="str">
        <f>IF(BJ88="","",IF(BJ88&lt;=20,"〇",""))</f>
        <v/>
      </c>
      <c r="BX86" s="269"/>
      <c r="BY86" s="269"/>
      <c r="BZ86" s="269"/>
      <c r="CA86" s="269"/>
      <c r="CB86" s="366" t="s">
        <v>190</v>
      </c>
      <c r="CC86" s="366"/>
      <c r="CD86" s="366"/>
      <c r="CE86" s="366"/>
      <c r="CF86" s="366"/>
      <c r="CG86" s="269" t="str">
        <f>IF(BJ88="","",IF(BJ88&gt;20,"〇",""))</f>
        <v/>
      </c>
      <c r="CH86" s="269"/>
      <c r="CI86" s="269"/>
      <c r="CJ86" s="269"/>
      <c r="CK86" s="269"/>
      <c r="CL86" s="285" t="s">
        <v>279</v>
      </c>
      <c r="CM86" s="285"/>
      <c r="CN86" s="285"/>
      <c r="CO86" s="60"/>
      <c r="CP86" s="20"/>
      <c r="CQ86" s="20"/>
      <c r="CR86" s="20"/>
      <c r="CS86" s="20"/>
      <c r="CT86" s="20"/>
      <c r="CU86" s="20"/>
      <c r="CV86" s="20"/>
      <c r="CW86" s="20"/>
      <c r="CX86" s="20"/>
      <c r="CY86" s="20"/>
      <c r="CZ86" s="20"/>
      <c r="DA86" s="20"/>
      <c r="DB86" s="20"/>
      <c r="DC86" s="20"/>
      <c r="DD86" s="44"/>
      <c r="DE86" s="44">
        <v>20</v>
      </c>
      <c r="DF86" s="44"/>
      <c r="DG86" s="44">
        <v>20</v>
      </c>
      <c r="DH86" s="44"/>
      <c r="DI86" s="44"/>
      <c r="DJ86" s="20"/>
      <c r="DK86" s="20"/>
      <c r="DL86" s="20"/>
      <c r="DM86" s="20"/>
      <c r="DN86" s="20"/>
      <c r="DO86" s="20"/>
      <c r="DP86" s="110" t="s">
        <v>104</v>
      </c>
      <c r="DQ86" s="111" t="s">
        <v>87</v>
      </c>
      <c r="DR86" s="112" t="s">
        <v>88</v>
      </c>
      <c r="DS86" s="99" t="str">
        <f>IF(AND(DR65&gt;=15,DR65&lt;=60),"OK","NG")</f>
        <v>NG</v>
      </c>
      <c r="DT86" s="112" t="s">
        <v>6</v>
      </c>
      <c r="DU86" s="112" t="s">
        <v>105</v>
      </c>
      <c r="DV86" s="112" t="str">
        <f>IF(AND(DU65&gt;=600,DU65&lt;=1000),"OK","NG")</f>
        <v>NG</v>
      </c>
      <c r="DW86" s="112" t="s">
        <v>90</v>
      </c>
      <c r="DX86" s="113">
        <v>519</v>
      </c>
      <c r="DY86" s="54" t="str">
        <f t="shared" si="2"/>
        <v>RG2-6241:10NGウォームギヤ0NGC1</v>
      </c>
      <c r="DZ86" s="20"/>
      <c r="EA86" s="20"/>
    </row>
    <row r="87" spans="5:131" s="17" customFormat="1" ht="8.1" customHeight="1" x14ac:dyDescent="0.15">
      <c r="E87" s="229"/>
      <c r="F87" s="229"/>
      <c r="G87" s="231"/>
      <c r="H87" s="231"/>
      <c r="I87" s="231"/>
      <c r="J87" s="231"/>
      <c r="K87" s="231"/>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74"/>
      <c r="AK87" s="235"/>
      <c r="AL87" s="236"/>
      <c r="AM87" s="236"/>
      <c r="AN87" s="236"/>
      <c r="AO87" s="236"/>
      <c r="AP87" s="236"/>
      <c r="AQ87" s="236"/>
      <c r="AR87" s="236"/>
      <c r="AS87" s="236"/>
      <c r="AT87" s="236"/>
      <c r="AU87" s="236"/>
      <c r="AV87" s="236"/>
      <c r="AW87" s="236"/>
      <c r="AX87" s="236"/>
      <c r="AY87" s="236"/>
      <c r="AZ87" s="236"/>
      <c r="BA87" s="236"/>
      <c r="BB87" s="236"/>
      <c r="BC87" s="236"/>
      <c r="BD87" s="236"/>
      <c r="BE87" s="236"/>
      <c r="BF87" s="236"/>
      <c r="BG87" s="237"/>
      <c r="BH87" s="357"/>
      <c r="BI87" s="224"/>
      <c r="BJ87" s="224"/>
      <c r="BK87" s="224"/>
      <c r="BL87" s="224"/>
      <c r="BM87" s="224"/>
      <c r="BN87" s="184"/>
      <c r="BO87" s="184"/>
      <c r="BP87" s="184"/>
      <c r="BQ87" s="184"/>
      <c r="BR87" s="184"/>
      <c r="BS87" s="184"/>
      <c r="BT87" s="184"/>
      <c r="BU87" s="184"/>
      <c r="BV87" s="93"/>
      <c r="BW87" s="277"/>
      <c r="BX87" s="269"/>
      <c r="BY87" s="269"/>
      <c r="BZ87" s="269"/>
      <c r="CA87" s="269"/>
      <c r="CB87" s="366"/>
      <c r="CC87" s="366"/>
      <c r="CD87" s="366"/>
      <c r="CE87" s="366"/>
      <c r="CF87" s="366"/>
      <c r="CG87" s="269"/>
      <c r="CH87" s="269"/>
      <c r="CI87" s="269"/>
      <c r="CJ87" s="269"/>
      <c r="CK87" s="269"/>
      <c r="CL87" s="285"/>
      <c r="CM87" s="285"/>
      <c r="CN87" s="285"/>
      <c r="CO87" s="60"/>
      <c r="CP87" s="20"/>
      <c r="CQ87" s="20"/>
      <c r="CR87" s="20"/>
      <c r="CS87" s="20"/>
      <c r="CT87" s="20"/>
      <c r="CU87" s="20"/>
      <c r="CV87" s="20"/>
      <c r="CW87" s="20"/>
      <c r="CX87" s="20"/>
      <c r="CY87" s="20"/>
      <c r="CZ87" s="20"/>
      <c r="DA87" s="20"/>
      <c r="DB87" s="20"/>
      <c r="DC87" s="20"/>
      <c r="DD87" s="44"/>
      <c r="DE87" s="44">
        <v>21</v>
      </c>
      <c r="DF87" s="44"/>
      <c r="DG87" s="44">
        <v>21</v>
      </c>
      <c r="DH87" s="44"/>
      <c r="DI87" s="44"/>
      <c r="DJ87" s="20"/>
      <c r="DK87" s="20"/>
      <c r="DL87" s="20"/>
      <c r="DM87" s="20"/>
      <c r="DN87" s="20"/>
      <c r="DO87" s="20"/>
      <c r="DP87" s="115" t="s">
        <v>104</v>
      </c>
      <c r="DQ87" s="85" t="s">
        <v>87</v>
      </c>
      <c r="DR87" s="83" t="s">
        <v>88</v>
      </c>
      <c r="DS87" s="83" t="str">
        <f>IF(AND(DR65&gt;=15,DR65&lt;=60),"OK","NG")</f>
        <v>NG</v>
      </c>
      <c r="DT87" s="83" t="s">
        <v>6</v>
      </c>
      <c r="DU87" s="83" t="s">
        <v>105</v>
      </c>
      <c r="DV87" s="83" t="str">
        <f>IF(AND(DU65&gt;=600,DU65&lt;=1000),"OK","NG")</f>
        <v>NG</v>
      </c>
      <c r="DW87" s="83" t="s">
        <v>91</v>
      </c>
      <c r="DX87" s="102">
        <v>634</v>
      </c>
      <c r="DY87" s="54" t="str">
        <f t="shared" si="2"/>
        <v>RG2-6241:10NGウォームギヤ0NGC2</v>
      </c>
      <c r="DZ87" s="20"/>
      <c r="EA87" s="20"/>
    </row>
    <row r="88" spans="5:131" s="17" customFormat="1" ht="8.1" customHeight="1" x14ac:dyDescent="0.15">
      <c r="E88" s="229"/>
      <c r="F88" s="229"/>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74"/>
      <c r="AK88" s="235"/>
      <c r="AL88" s="236"/>
      <c r="AM88" s="236"/>
      <c r="AN88" s="236"/>
      <c r="AO88" s="236"/>
      <c r="AP88" s="236"/>
      <c r="AQ88" s="236"/>
      <c r="AR88" s="236"/>
      <c r="AS88" s="236"/>
      <c r="AT88" s="236"/>
      <c r="AU88" s="236"/>
      <c r="AV88" s="236"/>
      <c r="AW88" s="236"/>
      <c r="AX88" s="236"/>
      <c r="AY88" s="236"/>
      <c r="AZ88" s="236"/>
      <c r="BA88" s="236"/>
      <c r="BB88" s="236"/>
      <c r="BC88" s="236"/>
      <c r="BD88" s="236"/>
      <c r="BE88" s="236"/>
      <c r="BF88" s="236"/>
      <c r="BG88" s="237"/>
      <c r="BH88" s="90"/>
      <c r="BI88" s="184"/>
      <c r="BJ88" s="226"/>
      <c r="BK88" s="226"/>
      <c r="BL88" s="226"/>
      <c r="BM88" s="226"/>
      <c r="BN88" s="226"/>
      <c r="BO88" s="226"/>
      <c r="BP88" s="226"/>
      <c r="BQ88" s="226"/>
      <c r="BR88" s="224" t="s">
        <v>173</v>
      </c>
      <c r="BS88" s="224"/>
      <c r="BT88" s="224"/>
      <c r="BU88" s="224"/>
      <c r="BV88" s="93"/>
      <c r="BW88" s="277"/>
      <c r="BX88" s="269"/>
      <c r="BY88" s="269"/>
      <c r="BZ88" s="269"/>
      <c r="CA88" s="269"/>
      <c r="CB88" s="366"/>
      <c r="CC88" s="366"/>
      <c r="CD88" s="366"/>
      <c r="CE88" s="366"/>
      <c r="CF88" s="366"/>
      <c r="CG88" s="269"/>
      <c r="CH88" s="269"/>
      <c r="CI88" s="269"/>
      <c r="CJ88" s="269"/>
      <c r="CK88" s="269"/>
      <c r="CL88" s="285"/>
      <c r="CM88" s="285"/>
      <c r="CN88" s="285"/>
      <c r="CO88" s="60"/>
      <c r="CP88" s="20"/>
      <c r="CQ88" s="20"/>
      <c r="CR88" s="20"/>
      <c r="CS88" s="20"/>
      <c r="CT88" s="20"/>
      <c r="CU88" s="20"/>
      <c r="CV88" s="20"/>
      <c r="CW88" s="20"/>
      <c r="CX88" s="20"/>
      <c r="CY88" s="20"/>
      <c r="CZ88" s="20"/>
      <c r="DA88" s="20"/>
      <c r="DB88" s="20"/>
      <c r="DC88" s="20"/>
      <c r="DD88" s="44"/>
      <c r="DE88" s="44">
        <v>22</v>
      </c>
      <c r="DF88" s="44"/>
      <c r="DG88" s="44">
        <v>22</v>
      </c>
      <c r="DH88" s="44"/>
      <c r="DI88" s="44"/>
      <c r="DJ88" s="20"/>
      <c r="DK88" s="20"/>
      <c r="DL88" s="20"/>
      <c r="DM88" s="20"/>
      <c r="DN88" s="20"/>
      <c r="DO88" s="20"/>
      <c r="DP88" s="115" t="s">
        <v>104</v>
      </c>
      <c r="DQ88" s="85" t="s">
        <v>87</v>
      </c>
      <c r="DR88" s="83" t="s">
        <v>88</v>
      </c>
      <c r="DS88" s="83" t="str">
        <f>IF(AND(DR65&gt;=15,DR65&lt;=60),"OK","NG")</f>
        <v>NG</v>
      </c>
      <c r="DT88" s="83" t="s">
        <v>6</v>
      </c>
      <c r="DU88" s="83" t="s">
        <v>118</v>
      </c>
      <c r="DV88" s="83" t="str">
        <f>IF(AND(DU65&gt;1000,DU65&lt;=1500),"OK","NG")</f>
        <v>NG</v>
      </c>
      <c r="DW88" s="83" t="s">
        <v>90</v>
      </c>
      <c r="DX88" s="102">
        <v>633</v>
      </c>
      <c r="DY88" s="54" t="str">
        <f t="shared" si="2"/>
        <v>RG2-6241:10NGウォームギヤ0NGC1</v>
      </c>
      <c r="DZ88" s="20"/>
      <c r="EA88" s="20"/>
    </row>
    <row r="89" spans="5:131" s="17" customFormat="1" ht="8.1" customHeight="1" x14ac:dyDescent="0.15">
      <c r="E89" s="229"/>
      <c r="F89" s="229"/>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74"/>
      <c r="AK89" s="238"/>
      <c r="AL89" s="239"/>
      <c r="AM89" s="239"/>
      <c r="AN89" s="239"/>
      <c r="AO89" s="239"/>
      <c r="AP89" s="239"/>
      <c r="AQ89" s="239"/>
      <c r="AR89" s="239"/>
      <c r="AS89" s="239"/>
      <c r="AT89" s="239"/>
      <c r="AU89" s="239"/>
      <c r="AV89" s="239"/>
      <c r="AW89" s="239"/>
      <c r="AX89" s="239"/>
      <c r="AY89" s="239"/>
      <c r="AZ89" s="239"/>
      <c r="BA89" s="239"/>
      <c r="BB89" s="239"/>
      <c r="BC89" s="239"/>
      <c r="BD89" s="239"/>
      <c r="BE89" s="239"/>
      <c r="BF89" s="239"/>
      <c r="BG89" s="240"/>
      <c r="BH89" s="199"/>
      <c r="BI89" s="116"/>
      <c r="BJ89" s="227"/>
      <c r="BK89" s="227"/>
      <c r="BL89" s="227"/>
      <c r="BM89" s="227"/>
      <c r="BN89" s="227"/>
      <c r="BO89" s="227"/>
      <c r="BP89" s="227"/>
      <c r="BQ89" s="227"/>
      <c r="BR89" s="225"/>
      <c r="BS89" s="225"/>
      <c r="BT89" s="225"/>
      <c r="BU89" s="225"/>
      <c r="BV89" s="117"/>
      <c r="BW89" s="277"/>
      <c r="BX89" s="269"/>
      <c r="BY89" s="269"/>
      <c r="BZ89" s="269"/>
      <c r="CA89" s="269"/>
      <c r="CB89" s="366"/>
      <c r="CC89" s="366"/>
      <c r="CD89" s="366"/>
      <c r="CE89" s="366"/>
      <c r="CF89" s="366"/>
      <c r="CG89" s="269"/>
      <c r="CH89" s="269"/>
      <c r="CI89" s="269"/>
      <c r="CJ89" s="269"/>
      <c r="CK89" s="269"/>
      <c r="CL89" s="285"/>
      <c r="CM89" s="285"/>
      <c r="CN89" s="285"/>
      <c r="CO89" s="60"/>
      <c r="CP89" s="20"/>
      <c r="CQ89" s="20"/>
      <c r="CR89" s="20"/>
      <c r="CS89" s="20"/>
      <c r="CT89" s="20"/>
      <c r="CU89" s="20"/>
      <c r="CV89" s="20"/>
      <c r="CW89" s="20"/>
      <c r="CX89" s="20"/>
      <c r="CY89" s="20"/>
      <c r="CZ89" s="20"/>
      <c r="DA89" s="20"/>
      <c r="DB89" s="20"/>
      <c r="DC89" s="20"/>
      <c r="DD89" s="44"/>
      <c r="DE89" s="44">
        <v>23</v>
      </c>
      <c r="DF89" s="44"/>
      <c r="DG89" s="44">
        <v>23</v>
      </c>
      <c r="DH89" s="44"/>
      <c r="DI89" s="44"/>
      <c r="DJ89" s="20"/>
      <c r="DK89" s="20"/>
      <c r="DL89" s="20"/>
      <c r="DM89" s="20"/>
      <c r="DN89" s="20"/>
      <c r="DO89" s="20"/>
      <c r="DP89" s="115" t="s">
        <v>104</v>
      </c>
      <c r="DQ89" s="85" t="s">
        <v>87</v>
      </c>
      <c r="DR89" s="83" t="s">
        <v>88</v>
      </c>
      <c r="DS89" s="83" t="str">
        <f>IF(AND(DR65&gt;=15,DR65&lt;=60),"OK","NG")</f>
        <v>NG</v>
      </c>
      <c r="DT89" s="83" t="s">
        <v>6</v>
      </c>
      <c r="DU89" s="83" t="s">
        <v>118</v>
      </c>
      <c r="DV89" s="83" t="str">
        <f>IF(AND(DU65&gt;1000,DU65&lt;=1500),"OK","NG")</f>
        <v>NG</v>
      </c>
      <c r="DW89" s="83" t="s">
        <v>91</v>
      </c>
      <c r="DX89" s="102">
        <v>1033</v>
      </c>
      <c r="DY89" s="54" t="str">
        <f t="shared" si="2"/>
        <v>RG2-6241:10NGウォームギヤ0NGC2</v>
      </c>
      <c r="DZ89" s="20"/>
      <c r="EA89" s="20"/>
    </row>
    <row r="90" spans="5:131" s="17" customFormat="1" ht="8.1" customHeight="1" x14ac:dyDescent="0.15">
      <c r="E90" s="229" t="s">
        <v>280</v>
      </c>
      <c r="F90" s="229"/>
      <c r="G90" s="231" t="s">
        <v>281</v>
      </c>
      <c r="H90" s="231"/>
      <c r="I90" s="231"/>
      <c r="J90" s="231"/>
      <c r="K90" s="231"/>
      <c r="L90" s="231"/>
      <c r="M90" s="230" t="s">
        <v>282</v>
      </c>
      <c r="N90" s="230"/>
      <c r="O90" s="230"/>
      <c r="P90" s="230"/>
      <c r="Q90" s="230"/>
      <c r="R90" s="230"/>
      <c r="S90" s="230"/>
      <c r="T90" s="230"/>
      <c r="U90" s="230"/>
      <c r="V90" s="230"/>
      <c r="W90" s="230"/>
      <c r="X90" s="231" t="s">
        <v>338</v>
      </c>
      <c r="Y90" s="231"/>
      <c r="Z90" s="231"/>
      <c r="AA90" s="231"/>
      <c r="AB90" s="231"/>
      <c r="AC90" s="231"/>
      <c r="AD90" s="231"/>
      <c r="AE90" s="231"/>
      <c r="AF90" s="231"/>
      <c r="AG90" s="231"/>
      <c r="AH90" s="231"/>
      <c r="AI90" s="231"/>
      <c r="AJ90" s="274"/>
      <c r="AK90" s="241" t="s">
        <v>283</v>
      </c>
      <c r="AL90" s="242"/>
      <c r="AM90" s="242"/>
      <c r="AN90" s="242"/>
      <c r="AO90" s="242"/>
      <c r="AP90" s="242"/>
      <c r="AQ90" s="242"/>
      <c r="AR90" s="242"/>
      <c r="AS90" s="242"/>
      <c r="AT90" s="242"/>
      <c r="AU90" s="242"/>
      <c r="AV90" s="242"/>
      <c r="AW90" s="242"/>
      <c r="AX90" s="242"/>
      <c r="AY90" s="242"/>
      <c r="AZ90" s="242"/>
      <c r="BA90" s="242"/>
      <c r="BB90" s="242"/>
      <c r="BC90" s="242"/>
      <c r="BD90" s="242"/>
      <c r="BE90" s="242"/>
      <c r="BF90" s="242"/>
      <c r="BG90" s="243"/>
      <c r="BH90" s="278"/>
      <c r="BI90" s="279"/>
      <c r="BJ90" s="279"/>
      <c r="BK90" s="279"/>
      <c r="BL90" s="279"/>
      <c r="BM90" s="279"/>
      <c r="BN90" s="279"/>
      <c r="BO90" s="279"/>
      <c r="BP90" s="279"/>
      <c r="BQ90" s="279"/>
      <c r="BR90" s="279"/>
      <c r="BS90" s="279"/>
      <c r="BT90" s="279"/>
      <c r="BU90" s="279"/>
      <c r="BV90" s="280"/>
      <c r="BW90" s="291"/>
      <c r="BX90" s="292"/>
      <c r="BY90" s="292"/>
      <c r="BZ90" s="292"/>
      <c r="CA90" s="292"/>
      <c r="CB90" s="269" t="s">
        <v>190</v>
      </c>
      <c r="CC90" s="269"/>
      <c r="CD90" s="269"/>
      <c r="CE90" s="269"/>
      <c r="CF90" s="269"/>
      <c r="CG90" s="292"/>
      <c r="CH90" s="292"/>
      <c r="CI90" s="292"/>
      <c r="CJ90" s="292"/>
      <c r="CK90" s="292"/>
      <c r="CL90" s="351" t="s">
        <v>218</v>
      </c>
      <c r="CM90" s="351"/>
      <c r="CN90" s="351"/>
      <c r="CO90" s="60"/>
      <c r="CP90" s="20"/>
      <c r="CQ90" s="20"/>
      <c r="CR90" s="20"/>
      <c r="CS90" s="20"/>
      <c r="CT90" s="20"/>
      <c r="CU90" s="20"/>
      <c r="CV90" s="20"/>
      <c r="CW90" s="20"/>
      <c r="CX90" s="20"/>
      <c r="CY90" s="20"/>
      <c r="CZ90" s="20"/>
      <c r="DA90" s="20"/>
      <c r="DB90" s="20"/>
      <c r="DC90" s="20"/>
      <c r="DD90" s="44"/>
      <c r="DE90" s="44">
        <v>24</v>
      </c>
      <c r="DF90" s="44"/>
      <c r="DG90" s="44">
        <v>24</v>
      </c>
      <c r="DH90" s="44"/>
      <c r="DI90" s="44"/>
      <c r="DJ90" s="20"/>
      <c r="DK90" s="20"/>
      <c r="DL90" s="20"/>
      <c r="DM90" s="20"/>
      <c r="DN90" s="20"/>
      <c r="DO90" s="20"/>
      <c r="DP90" s="115" t="s">
        <v>104</v>
      </c>
      <c r="DQ90" s="85" t="s">
        <v>93</v>
      </c>
      <c r="DR90" s="83" t="s">
        <v>88</v>
      </c>
      <c r="DS90" s="83" t="str">
        <f>IF(AND(DR65&gt;=15,DR65&lt;=60),"OK","NG")</f>
        <v>NG</v>
      </c>
      <c r="DT90" s="83" t="s">
        <v>6</v>
      </c>
      <c r="DU90" s="83" t="s">
        <v>124</v>
      </c>
      <c r="DV90" s="83" t="str">
        <f>IF(AND(DU65&gt;=600,DU65&lt;=1800),"OK","NG")</f>
        <v>NG</v>
      </c>
      <c r="DW90" s="83" t="s">
        <v>90</v>
      </c>
      <c r="DX90" s="102">
        <v>402</v>
      </c>
      <c r="DY90" s="54" t="str">
        <f t="shared" si="2"/>
        <v>RG2-6242:10NGウォームギヤ0NGC1</v>
      </c>
      <c r="DZ90" s="20"/>
      <c r="EA90" s="20"/>
    </row>
    <row r="91" spans="5:131" s="17" customFormat="1" ht="8.1" customHeight="1" x14ac:dyDescent="0.15">
      <c r="E91" s="229"/>
      <c r="F91" s="229"/>
      <c r="G91" s="231"/>
      <c r="H91" s="231"/>
      <c r="I91" s="231"/>
      <c r="J91" s="231"/>
      <c r="K91" s="231"/>
      <c r="L91" s="231"/>
      <c r="M91" s="230"/>
      <c r="N91" s="230"/>
      <c r="O91" s="230"/>
      <c r="P91" s="230"/>
      <c r="Q91" s="230"/>
      <c r="R91" s="230"/>
      <c r="S91" s="230"/>
      <c r="T91" s="230"/>
      <c r="U91" s="230"/>
      <c r="V91" s="230"/>
      <c r="W91" s="230"/>
      <c r="X91" s="231"/>
      <c r="Y91" s="231"/>
      <c r="Z91" s="231"/>
      <c r="AA91" s="231"/>
      <c r="AB91" s="231"/>
      <c r="AC91" s="231"/>
      <c r="AD91" s="231"/>
      <c r="AE91" s="231"/>
      <c r="AF91" s="231"/>
      <c r="AG91" s="231"/>
      <c r="AH91" s="231"/>
      <c r="AI91" s="231"/>
      <c r="AJ91" s="274"/>
      <c r="AK91" s="244"/>
      <c r="AL91" s="245"/>
      <c r="AM91" s="245"/>
      <c r="AN91" s="245"/>
      <c r="AO91" s="245"/>
      <c r="AP91" s="245"/>
      <c r="AQ91" s="245"/>
      <c r="AR91" s="245"/>
      <c r="AS91" s="245"/>
      <c r="AT91" s="245"/>
      <c r="AU91" s="245"/>
      <c r="AV91" s="245"/>
      <c r="AW91" s="245"/>
      <c r="AX91" s="245"/>
      <c r="AY91" s="245"/>
      <c r="AZ91" s="245"/>
      <c r="BA91" s="245"/>
      <c r="BB91" s="245"/>
      <c r="BC91" s="245"/>
      <c r="BD91" s="245"/>
      <c r="BE91" s="245"/>
      <c r="BF91" s="245"/>
      <c r="BG91" s="246"/>
      <c r="BH91" s="281"/>
      <c r="BI91" s="282"/>
      <c r="BJ91" s="282"/>
      <c r="BK91" s="282"/>
      <c r="BL91" s="282"/>
      <c r="BM91" s="282"/>
      <c r="BN91" s="282"/>
      <c r="BO91" s="282"/>
      <c r="BP91" s="282"/>
      <c r="BQ91" s="282"/>
      <c r="BR91" s="282"/>
      <c r="BS91" s="282"/>
      <c r="BT91" s="282"/>
      <c r="BU91" s="282"/>
      <c r="BV91" s="283"/>
      <c r="BW91" s="291"/>
      <c r="BX91" s="292"/>
      <c r="BY91" s="292"/>
      <c r="BZ91" s="292"/>
      <c r="CA91" s="292"/>
      <c r="CB91" s="269"/>
      <c r="CC91" s="269"/>
      <c r="CD91" s="269"/>
      <c r="CE91" s="269"/>
      <c r="CF91" s="269"/>
      <c r="CG91" s="292"/>
      <c r="CH91" s="292"/>
      <c r="CI91" s="292"/>
      <c r="CJ91" s="292"/>
      <c r="CK91" s="292"/>
      <c r="CL91" s="351"/>
      <c r="CM91" s="351"/>
      <c r="CN91" s="351"/>
      <c r="CO91" s="60"/>
      <c r="CP91" s="20"/>
      <c r="CQ91" s="20"/>
      <c r="CR91" s="20"/>
      <c r="CS91" s="20"/>
      <c r="CT91" s="20"/>
      <c r="CU91" s="20"/>
      <c r="CV91" s="20"/>
      <c r="CW91" s="20"/>
      <c r="CX91" s="20"/>
      <c r="CY91" s="20"/>
      <c r="CZ91" s="20"/>
      <c r="DA91" s="20"/>
      <c r="DB91" s="20"/>
      <c r="DC91" s="20"/>
      <c r="DD91" s="44"/>
      <c r="DE91" s="44">
        <v>25</v>
      </c>
      <c r="DF91" s="44"/>
      <c r="DG91" s="44">
        <v>25</v>
      </c>
      <c r="DH91" s="44"/>
      <c r="DI91" s="44"/>
      <c r="DJ91" s="20"/>
      <c r="DK91" s="20"/>
      <c r="DL91" s="20"/>
      <c r="DM91" s="20"/>
      <c r="DN91" s="20"/>
      <c r="DO91" s="20"/>
      <c r="DP91" s="115" t="s">
        <v>104</v>
      </c>
      <c r="DQ91" s="85" t="s">
        <v>93</v>
      </c>
      <c r="DR91" s="83" t="s">
        <v>88</v>
      </c>
      <c r="DS91" s="83" t="str">
        <f>IF(AND(DR65&gt;=15,DR65&lt;=60),"OK","NG")</f>
        <v>NG</v>
      </c>
      <c r="DT91" s="83" t="s">
        <v>6</v>
      </c>
      <c r="DU91" s="83" t="s">
        <v>124</v>
      </c>
      <c r="DV91" s="83" t="str">
        <f>IF(AND(DU65&gt;=600,DU65&lt;=1800),"OK","NG")</f>
        <v>NG</v>
      </c>
      <c r="DW91" s="83" t="s">
        <v>91</v>
      </c>
      <c r="DX91" s="102">
        <v>455</v>
      </c>
      <c r="DY91" s="54" t="str">
        <f t="shared" si="2"/>
        <v>RG2-6242:10NGウォームギヤ0NGC2</v>
      </c>
      <c r="DZ91" s="20"/>
      <c r="EA91" s="20"/>
    </row>
    <row r="92" spans="5:131" s="17" customFormat="1" ht="8.1" customHeight="1" x14ac:dyDescent="0.15">
      <c r="E92" s="229"/>
      <c r="F92" s="229"/>
      <c r="G92" s="231"/>
      <c r="H92" s="231"/>
      <c r="I92" s="231"/>
      <c r="J92" s="231"/>
      <c r="K92" s="231"/>
      <c r="L92" s="231"/>
      <c r="M92" s="230"/>
      <c r="N92" s="230"/>
      <c r="O92" s="230"/>
      <c r="P92" s="230"/>
      <c r="Q92" s="230"/>
      <c r="R92" s="230"/>
      <c r="S92" s="230"/>
      <c r="T92" s="230"/>
      <c r="U92" s="230"/>
      <c r="V92" s="230"/>
      <c r="W92" s="230"/>
      <c r="X92" s="231"/>
      <c r="Y92" s="231"/>
      <c r="Z92" s="231"/>
      <c r="AA92" s="231"/>
      <c r="AB92" s="231"/>
      <c r="AC92" s="231"/>
      <c r="AD92" s="231"/>
      <c r="AE92" s="231"/>
      <c r="AF92" s="231"/>
      <c r="AG92" s="231"/>
      <c r="AH92" s="231"/>
      <c r="AI92" s="231"/>
      <c r="AJ92" s="274"/>
      <c r="AK92" s="241" t="str">
        <f>IF(BL99="","※ローディング有無確認",_xlfn.XLOOKUP(BL99,DD45:DE45,DD51:DE51))</f>
        <v>※ローディング有無確認</v>
      </c>
      <c r="AL92" s="242"/>
      <c r="AM92" s="242"/>
      <c r="AN92" s="242"/>
      <c r="AO92" s="242"/>
      <c r="AP92" s="242"/>
      <c r="AQ92" s="242"/>
      <c r="AR92" s="242"/>
      <c r="AS92" s="242"/>
      <c r="AT92" s="242"/>
      <c r="AU92" s="242"/>
      <c r="AV92" s="242"/>
      <c r="AW92" s="242"/>
      <c r="AX92" s="242"/>
      <c r="AY92" s="242"/>
      <c r="AZ92" s="242"/>
      <c r="BA92" s="242"/>
      <c r="BB92" s="242"/>
      <c r="BC92" s="242"/>
      <c r="BD92" s="242"/>
      <c r="BE92" s="242"/>
      <c r="BF92" s="242"/>
      <c r="BG92" s="243"/>
      <c r="BH92" s="197"/>
      <c r="BI92" s="294" t="s">
        <v>255</v>
      </c>
      <c r="BJ92" s="294"/>
      <c r="BK92" s="294"/>
      <c r="BL92" s="294"/>
      <c r="BM92" s="294"/>
      <c r="BN92" s="294"/>
      <c r="BO92" s="114"/>
      <c r="BP92" s="114"/>
      <c r="BQ92" s="114"/>
      <c r="BR92" s="114"/>
      <c r="BS92" s="114"/>
      <c r="BT92" s="114"/>
      <c r="BU92" s="114"/>
      <c r="BV92" s="198"/>
      <c r="BW92" s="277" t="str">
        <f>IF(OR(AQ94="",BJ94=""),"",IF((VLOOKUP(BG5,DC46:DE50,(MATCH(BL99,DC45:DE45,0)),FALSE))="〇","○",""))</f>
        <v/>
      </c>
      <c r="BX92" s="269"/>
      <c r="BY92" s="269"/>
      <c r="BZ92" s="269"/>
      <c r="CA92" s="269"/>
      <c r="CB92" s="269" t="s">
        <v>190</v>
      </c>
      <c r="CC92" s="269"/>
      <c r="CD92" s="269"/>
      <c r="CE92" s="269"/>
      <c r="CF92" s="269"/>
      <c r="CG92" s="269" t="str">
        <f>IF(OR(AQ94="",BJ94=""),"",IF((VLOOKUP(BG5,DC46:DE50,(MATCH(BL99,DC45:DE45,0)),FALSE))="×","〇",""))</f>
        <v/>
      </c>
      <c r="CH92" s="269"/>
      <c r="CI92" s="269"/>
      <c r="CJ92" s="269"/>
      <c r="CK92" s="269"/>
      <c r="CL92" s="285" t="s">
        <v>284</v>
      </c>
      <c r="CM92" s="285"/>
      <c r="CN92" s="285"/>
      <c r="CO92" s="60"/>
      <c r="CP92" s="20"/>
      <c r="CQ92" s="20"/>
      <c r="CR92" s="20"/>
      <c r="CS92" s="20"/>
      <c r="CT92" s="20"/>
      <c r="CU92" s="20"/>
      <c r="CV92" s="20"/>
      <c r="CW92" s="20"/>
      <c r="CX92" s="20"/>
      <c r="CY92" s="20"/>
      <c r="CZ92" s="20"/>
      <c r="DA92" s="20"/>
      <c r="DB92" s="20"/>
      <c r="DC92" s="20"/>
      <c r="DD92" s="44"/>
      <c r="DE92" s="44">
        <v>26</v>
      </c>
      <c r="DF92" s="44"/>
      <c r="DG92" s="44">
        <v>26</v>
      </c>
      <c r="DH92" s="44"/>
      <c r="DI92" s="44"/>
      <c r="DJ92" s="20"/>
      <c r="DK92" s="20"/>
      <c r="DL92" s="20"/>
      <c r="DM92" s="20"/>
      <c r="DN92" s="20"/>
      <c r="DO92" s="20"/>
      <c r="DP92" s="115" t="s">
        <v>104</v>
      </c>
      <c r="DQ92" s="85" t="s">
        <v>93</v>
      </c>
      <c r="DR92" s="83" t="s">
        <v>88</v>
      </c>
      <c r="DS92" s="83" t="str">
        <f>IF(AND(DR65&gt;=15,DR65&lt;=60),"OK","NG")</f>
        <v>NG</v>
      </c>
      <c r="DT92" s="83" t="s">
        <v>6</v>
      </c>
      <c r="DU92" s="83" t="s">
        <v>133</v>
      </c>
      <c r="DV92" s="83" t="str">
        <f>IF(AND(DU65&gt;1800,DU65&lt;=3000),"OK","NG")</f>
        <v>NG</v>
      </c>
      <c r="DW92" s="83" t="s">
        <v>90</v>
      </c>
      <c r="DX92" s="102">
        <v>556</v>
      </c>
      <c r="DY92" s="54" t="str">
        <f t="shared" si="2"/>
        <v>RG2-6242:10NGウォームギヤ0NGC1</v>
      </c>
      <c r="DZ92" s="20"/>
      <c r="EA92" s="20"/>
    </row>
    <row r="93" spans="5:131" s="17" customFormat="1" ht="8.1" customHeight="1" x14ac:dyDescent="0.15">
      <c r="E93" s="229"/>
      <c r="F93" s="229"/>
      <c r="G93" s="231"/>
      <c r="H93" s="231"/>
      <c r="I93" s="231"/>
      <c r="J93" s="231"/>
      <c r="K93" s="231"/>
      <c r="L93" s="231"/>
      <c r="M93" s="230"/>
      <c r="N93" s="230"/>
      <c r="O93" s="230"/>
      <c r="P93" s="230"/>
      <c r="Q93" s="230"/>
      <c r="R93" s="230"/>
      <c r="S93" s="230"/>
      <c r="T93" s="230"/>
      <c r="U93" s="230"/>
      <c r="V93" s="230"/>
      <c r="W93" s="230"/>
      <c r="X93" s="231"/>
      <c r="Y93" s="231"/>
      <c r="Z93" s="231"/>
      <c r="AA93" s="231"/>
      <c r="AB93" s="231"/>
      <c r="AC93" s="231"/>
      <c r="AD93" s="231"/>
      <c r="AE93" s="231"/>
      <c r="AF93" s="231"/>
      <c r="AG93" s="231"/>
      <c r="AH93" s="231"/>
      <c r="AI93" s="231"/>
      <c r="AJ93" s="274"/>
      <c r="AK93" s="367"/>
      <c r="AL93" s="368"/>
      <c r="AM93" s="368"/>
      <c r="AN93" s="368"/>
      <c r="AO93" s="368"/>
      <c r="AP93" s="368"/>
      <c r="AQ93" s="368"/>
      <c r="AR93" s="368"/>
      <c r="AS93" s="368"/>
      <c r="AT93" s="368"/>
      <c r="AU93" s="368"/>
      <c r="AV93" s="368"/>
      <c r="AW93" s="368"/>
      <c r="AX93" s="368"/>
      <c r="AY93" s="368"/>
      <c r="AZ93" s="368"/>
      <c r="BA93" s="368"/>
      <c r="BB93" s="368"/>
      <c r="BC93" s="368"/>
      <c r="BD93" s="368"/>
      <c r="BE93" s="368"/>
      <c r="BF93" s="368"/>
      <c r="BG93" s="369"/>
      <c r="BH93" s="90"/>
      <c r="BI93" s="297"/>
      <c r="BJ93" s="297"/>
      <c r="BK93" s="297"/>
      <c r="BL93" s="297"/>
      <c r="BM93" s="297"/>
      <c r="BN93" s="297"/>
      <c r="BO93" s="184"/>
      <c r="BP93" s="184"/>
      <c r="BQ93" s="184"/>
      <c r="BR93" s="184"/>
      <c r="BS93" s="184"/>
      <c r="BT93" s="184"/>
      <c r="BU93" s="184"/>
      <c r="BV93" s="91"/>
      <c r="BW93" s="277"/>
      <c r="BX93" s="269"/>
      <c r="BY93" s="269"/>
      <c r="BZ93" s="269"/>
      <c r="CA93" s="269"/>
      <c r="CB93" s="269"/>
      <c r="CC93" s="269"/>
      <c r="CD93" s="269"/>
      <c r="CE93" s="269"/>
      <c r="CF93" s="269"/>
      <c r="CG93" s="269"/>
      <c r="CH93" s="269"/>
      <c r="CI93" s="269"/>
      <c r="CJ93" s="269"/>
      <c r="CK93" s="269"/>
      <c r="CL93" s="285"/>
      <c r="CM93" s="285"/>
      <c r="CN93" s="285"/>
      <c r="CO93" s="60"/>
      <c r="CP93" s="20"/>
      <c r="CQ93" s="20"/>
      <c r="CR93" s="20"/>
      <c r="CS93" s="20"/>
      <c r="CT93" s="20"/>
      <c r="CU93" s="20"/>
      <c r="CV93" s="20"/>
      <c r="CW93" s="20"/>
      <c r="CX93" s="20"/>
      <c r="CY93" s="20"/>
      <c r="CZ93" s="20"/>
      <c r="DA93" s="20"/>
      <c r="DB93" s="20"/>
      <c r="DC93" s="20"/>
      <c r="DD93" s="44"/>
      <c r="DE93" s="44">
        <v>27</v>
      </c>
      <c r="DF93" s="44"/>
      <c r="DG93" s="44">
        <v>27</v>
      </c>
      <c r="DH93" s="44"/>
      <c r="DI93" s="44"/>
      <c r="DJ93" s="20"/>
      <c r="DK93" s="20"/>
      <c r="DL93" s="20"/>
      <c r="DM93" s="20"/>
      <c r="DN93" s="20"/>
      <c r="DO93" s="20"/>
      <c r="DP93" s="115" t="s">
        <v>104</v>
      </c>
      <c r="DQ93" s="85" t="s">
        <v>93</v>
      </c>
      <c r="DR93" s="83" t="s">
        <v>88</v>
      </c>
      <c r="DS93" s="83" t="str">
        <f>IF(AND(DR65&gt;=15,DR65&lt;=60),"OK","NG")</f>
        <v>NG</v>
      </c>
      <c r="DT93" s="83" t="s">
        <v>6</v>
      </c>
      <c r="DU93" s="83" t="s">
        <v>133</v>
      </c>
      <c r="DV93" s="83" t="str">
        <f>IF(AND(DU65&gt;1800,DU65&lt;=3000),"OK","NG")</f>
        <v>NG</v>
      </c>
      <c r="DW93" s="83" t="s">
        <v>91</v>
      </c>
      <c r="DX93" s="102">
        <v>864</v>
      </c>
      <c r="DY93" s="54" t="str">
        <f t="shared" si="2"/>
        <v>RG2-6242:10NGウォームギヤ0NGC2</v>
      </c>
      <c r="DZ93" s="20"/>
      <c r="EA93" s="20"/>
    </row>
    <row r="94" spans="5:131" s="17" customFormat="1" ht="8.1" customHeight="1" x14ac:dyDescent="0.15">
      <c r="E94" s="229"/>
      <c r="F94" s="229"/>
      <c r="G94" s="231"/>
      <c r="H94" s="231"/>
      <c r="I94" s="231"/>
      <c r="J94" s="231"/>
      <c r="K94" s="231"/>
      <c r="L94" s="231"/>
      <c r="M94" s="230"/>
      <c r="N94" s="230"/>
      <c r="O94" s="230"/>
      <c r="P94" s="230"/>
      <c r="Q94" s="230"/>
      <c r="R94" s="230"/>
      <c r="S94" s="230"/>
      <c r="T94" s="230"/>
      <c r="U94" s="230"/>
      <c r="V94" s="230"/>
      <c r="W94" s="230"/>
      <c r="X94" s="231"/>
      <c r="Y94" s="231"/>
      <c r="Z94" s="231"/>
      <c r="AA94" s="231"/>
      <c r="AB94" s="231"/>
      <c r="AC94" s="231"/>
      <c r="AD94" s="231"/>
      <c r="AE94" s="231"/>
      <c r="AF94" s="231"/>
      <c r="AG94" s="231"/>
      <c r="AH94" s="231"/>
      <c r="AI94" s="231"/>
      <c r="AJ94" s="274"/>
      <c r="AK94" s="408" t="s">
        <v>232</v>
      </c>
      <c r="AL94" s="409"/>
      <c r="AM94" s="409"/>
      <c r="AN94" s="409"/>
      <c r="AO94" s="409"/>
      <c r="AP94" s="409"/>
      <c r="AQ94" s="304" t="str">
        <f>DX65</f>
        <v>仕様確認</v>
      </c>
      <c r="AR94" s="304"/>
      <c r="AS94" s="304"/>
      <c r="AT94" s="304"/>
      <c r="AU94" s="304"/>
      <c r="AV94" s="304"/>
      <c r="AW94" s="304"/>
      <c r="AX94" s="304"/>
      <c r="AY94" s="304"/>
      <c r="AZ94" s="304"/>
      <c r="BA94" s="304"/>
      <c r="BB94" s="304" t="s">
        <v>173</v>
      </c>
      <c r="BC94" s="304"/>
      <c r="BD94" s="304"/>
      <c r="BE94" s="185"/>
      <c r="BF94" s="185"/>
      <c r="BG94" s="118"/>
      <c r="BH94" s="90"/>
      <c r="BI94" s="184"/>
      <c r="BJ94" s="226"/>
      <c r="BK94" s="226"/>
      <c r="BL94" s="226"/>
      <c r="BM94" s="226"/>
      <c r="BN94" s="226"/>
      <c r="BO94" s="226"/>
      <c r="BP94" s="226"/>
      <c r="BQ94" s="226"/>
      <c r="BR94" s="226"/>
      <c r="BS94" s="224" t="s">
        <v>173</v>
      </c>
      <c r="BT94" s="224"/>
      <c r="BU94" s="224"/>
      <c r="BV94" s="91"/>
      <c r="BW94" s="277"/>
      <c r="BX94" s="269"/>
      <c r="BY94" s="269"/>
      <c r="BZ94" s="269"/>
      <c r="CA94" s="269"/>
      <c r="CB94" s="269"/>
      <c r="CC94" s="269"/>
      <c r="CD94" s="269"/>
      <c r="CE94" s="269"/>
      <c r="CF94" s="269"/>
      <c r="CG94" s="269"/>
      <c r="CH94" s="269"/>
      <c r="CI94" s="269"/>
      <c r="CJ94" s="269"/>
      <c r="CK94" s="269"/>
      <c r="CL94" s="285"/>
      <c r="CM94" s="285"/>
      <c r="CN94" s="285"/>
      <c r="CO94" s="60"/>
      <c r="CP94" s="20"/>
      <c r="CQ94" s="20"/>
      <c r="CR94" s="20"/>
      <c r="CS94" s="20"/>
      <c r="CT94" s="20"/>
      <c r="CU94" s="20"/>
      <c r="CV94" s="20"/>
      <c r="CW94" s="20"/>
      <c r="CX94" s="20"/>
      <c r="CY94" s="20"/>
      <c r="CZ94" s="20"/>
      <c r="DA94" s="20"/>
      <c r="DB94" s="20"/>
      <c r="DC94" s="20"/>
      <c r="DD94" s="44"/>
      <c r="DE94" s="44">
        <v>28</v>
      </c>
      <c r="DF94" s="44"/>
      <c r="DG94" s="44">
        <v>28</v>
      </c>
      <c r="DH94" s="44"/>
      <c r="DI94" s="44"/>
      <c r="DJ94" s="20"/>
      <c r="DK94" s="20"/>
      <c r="DL94" s="20"/>
      <c r="DM94" s="20"/>
      <c r="DN94" s="20"/>
      <c r="DO94" s="20"/>
      <c r="DP94" s="115" t="s">
        <v>104</v>
      </c>
      <c r="DQ94" s="85" t="s">
        <v>97</v>
      </c>
      <c r="DR94" s="83" t="s">
        <v>98</v>
      </c>
      <c r="DS94" s="83" t="str">
        <f>IF(AND(DR65&gt;=10,DR65&lt;=30),"OK","NG")</f>
        <v>NG</v>
      </c>
      <c r="DT94" s="83" t="s">
        <v>6</v>
      </c>
      <c r="DU94" s="83" t="s">
        <v>143</v>
      </c>
      <c r="DV94" s="83" t="str">
        <f>IF(AND(DU65&gt;=2300,DU65&lt;=3500),"OK","NG")</f>
        <v>NG</v>
      </c>
      <c r="DW94" s="83" t="s">
        <v>90</v>
      </c>
      <c r="DX94" s="102">
        <v>425</v>
      </c>
      <c r="DY94" s="54" t="str">
        <f t="shared" si="2"/>
        <v>RG2-6243:10NGウォームギヤ0NGC1</v>
      </c>
      <c r="DZ94" s="20"/>
      <c r="EA94" s="20"/>
    </row>
    <row r="95" spans="5:131" s="17" customFormat="1" ht="8.1" customHeight="1" x14ac:dyDescent="0.15">
      <c r="E95" s="229"/>
      <c r="F95" s="229"/>
      <c r="G95" s="231"/>
      <c r="H95" s="231"/>
      <c r="I95" s="231"/>
      <c r="J95" s="231"/>
      <c r="K95" s="231"/>
      <c r="L95" s="231"/>
      <c r="M95" s="230"/>
      <c r="N95" s="230"/>
      <c r="O95" s="230"/>
      <c r="P95" s="230"/>
      <c r="Q95" s="230"/>
      <c r="R95" s="230"/>
      <c r="S95" s="230"/>
      <c r="T95" s="230"/>
      <c r="U95" s="230"/>
      <c r="V95" s="230"/>
      <c r="W95" s="230"/>
      <c r="X95" s="231"/>
      <c r="Y95" s="231"/>
      <c r="Z95" s="231"/>
      <c r="AA95" s="231"/>
      <c r="AB95" s="231"/>
      <c r="AC95" s="231"/>
      <c r="AD95" s="231"/>
      <c r="AE95" s="231"/>
      <c r="AF95" s="231"/>
      <c r="AG95" s="231"/>
      <c r="AH95" s="231"/>
      <c r="AI95" s="231"/>
      <c r="AJ95" s="274"/>
      <c r="AK95" s="410"/>
      <c r="AL95" s="411"/>
      <c r="AM95" s="411"/>
      <c r="AN95" s="411"/>
      <c r="AO95" s="411"/>
      <c r="AP95" s="411"/>
      <c r="AQ95" s="307"/>
      <c r="AR95" s="307"/>
      <c r="AS95" s="307"/>
      <c r="AT95" s="307"/>
      <c r="AU95" s="307"/>
      <c r="AV95" s="307"/>
      <c r="AW95" s="307"/>
      <c r="AX95" s="307"/>
      <c r="AY95" s="307"/>
      <c r="AZ95" s="307"/>
      <c r="BA95" s="307"/>
      <c r="BB95" s="307"/>
      <c r="BC95" s="307"/>
      <c r="BD95" s="307"/>
      <c r="BE95" s="201"/>
      <c r="BF95" s="201"/>
      <c r="BG95" s="202"/>
      <c r="BH95" s="199"/>
      <c r="BI95" s="116"/>
      <c r="BJ95" s="227"/>
      <c r="BK95" s="227"/>
      <c r="BL95" s="227"/>
      <c r="BM95" s="227"/>
      <c r="BN95" s="227"/>
      <c r="BO95" s="227"/>
      <c r="BP95" s="227"/>
      <c r="BQ95" s="227"/>
      <c r="BR95" s="227"/>
      <c r="BS95" s="225"/>
      <c r="BT95" s="225"/>
      <c r="BU95" s="225"/>
      <c r="BV95" s="200"/>
      <c r="BW95" s="277"/>
      <c r="BX95" s="269"/>
      <c r="BY95" s="269"/>
      <c r="BZ95" s="269"/>
      <c r="CA95" s="269"/>
      <c r="CB95" s="269"/>
      <c r="CC95" s="269"/>
      <c r="CD95" s="269"/>
      <c r="CE95" s="269"/>
      <c r="CF95" s="269"/>
      <c r="CG95" s="269"/>
      <c r="CH95" s="269"/>
      <c r="CI95" s="269"/>
      <c r="CJ95" s="269"/>
      <c r="CK95" s="269"/>
      <c r="CL95" s="285"/>
      <c r="CM95" s="285"/>
      <c r="CN95" s="285"/>
      <c r="CO95" s="60"/>
      <c r="CP95" s="20"/>
      <c r="CQ95" s="20"/>
      <c r="CR95" s="20"/>
      <c r="CS95" s="20"/>
      <c r="CT95" s="20"/>
      <c r="CU95" s="20"/>
      <c r="CV95" s="20"/>
      <c r="CW95" s="20"/>
      <c r="CX95" s="20"/>
      <c r="CY95" s="20"/>
      <c r="CZ95" s="20"/>
      <c r="DA95" s="20"/>
      <c r="DB95" s="20"/>
      <c r="DC95" s="20"/>
      <c r="DD95" s="44"/>
      <c r="DE95" s="44">
        <v>29</v>
      </c>
      <c r="DF95" s="44"/>
      <c r="DG95" s="44">
        <v>29</v>
      </c>
      <c r="DH95" s="44"/>
      <c r="DI95" s="44"/>
      <c r="DJ95" s="20"/>
      <c r="DK95" s="20"/>
      <c r="DL95" s="20"/>
      <c r="DM95" s="20"/>
      <c r="DN95" s="20"/>
      <c r="DO95" s="20"/>
      <c r="DP95" s="115" t="s">
        <v>104</v>
      </c>
      <c r="DQ95" s="85" t="s">
        <v>97</v>
      </c>
      <c r="DR95" s="83" t="s">
        <v>98</v>
      </c>
      <c r="DS95" s="83" t="str">
        <f>IF(AND(DR65&gt;=10,DR65&lt;=30),"OK","NG")</f>
        <v>NG</v>
      </c>
      <c r="DT95" s="83" t="s">
        <v>6</v>
      </c>
      <c r="DU95" s="83" t="s">
        <v>143</v>
      </c>
      <c r="DV95" s="83" t="str">
        <f>IF(AND(DU65&gt;=2300,DU65&lt;=3500),"OK","NG")</f>
        <v>NG</v>
      </c>
      <c r="DW95" s="83" t="s">
        <v>91</v>
      </c>
      <c r="DX95" s="102">
        <v>515</v>
      </c>
      <c r="DY95" s="54" t="str">
        <f t="shared" si="2"/>
        <v>RG2-6243:10NGウォームギヤ0NGC2</v>
      </c>
      <c r="DZ95" s="20"/>
      <c r="EA95" s="20"/>
    </row>
    <row r="96" spans="5:131" s="17" customFormat="1" ht="8.1" customHeight="1" x14ac:dyDescent="0.15">
      <c r="E96" s="229"/>
      <c r="F96" s="229"/>
      <c r="G96" s="231"/>
      <c r="H96" s="231"/>
      <c r="I96" s="231"/>
      <c r="J96" s="231"/>
      <c r="K96" s="231"/>
      <c r="L96" s="231"/>
      <c r="M96" s="230"/>
      <c r="N96" s="230"/>
      <c r="O96" s="230"/>
      <c r="P96" s="230"/>
      <c r="Q96" s="230"/>
      <c r="R96" s="230"/>
      <c r="S96" s="230"/>
      <c r="T96" s="230"/>
      <c r="U96" s="230"/>
      <c r="V96" s="230"/>
      <c r="W96" s="230"/>
      <c r="X96" s="231"/>
      <c r="Y96" s="231"/>
      <c r="Z96" s="231"/>
      <c r="AA96" s="231"/>
      <c r="AB96" s="231"/>
      <c r="AC96" s="231"/>
      <c r="AD96" s="231"/>
      <c r="AE96" s="231"/>
      <c r="AF96" s="231"/>
      <c r="AG96" s="231"/>
      <c r="AH96" s="231"/>
      <c r="AI96" s="231"/>
      <c r="AJ96" s="274"/>
      <c r="AK96" s="232" t="s">
        <v>285</v>
      </c>
      <c r="AL96" s="233"/>
      <c r="AM96" s="233"/>
      <c r="AN96" s="233"/>
      <c r="AO96" s="233"/>
      <c r="AP96" s="233"/>
      <c r="AQ96" s="233"/>
      <c r="AR96" s="233"/>
      <c r="AS96" s="233"/>
      <c r="AT96" s="233"/>
      <c r="AU96" s="233"/>
      <c r="AV96" s="233"/>
      <c r="AW96" s="233"/>
      <c r="AX96" s="233"/>
      <c r="AY96" s="233"/>
      <c r="AZ96" s="233"/>
      <c r="BA96" s="233"/>
      <c r="BB96" s="233"/>
      <c r="BC96" s="233"/>
      <c r="BD96" s="233"/>
      <c r="BE96" s="233"/>
      <c r="BF96" s="233"/>
      <c r="BG96" s="234"/>
      <c r="BH96" s="315" t="s">
        <v>286</v>
      </c>
      <c r="BI96" s="316"/>
      <c r="BJ96" s="316"/>
      <c r="BK96" s="316"/>
      <c r="BL96" s="316"/>
      <c r="BM96" s="316"/>
      <c r="BN96" s="316"/>
      <c r="BO96" s="316"/>
      <c r="BP96" s="316"/>
      <c r="BQ96" s="316"/>
      <c r="BR96" s="316"/>
      <c r="BS96" s="316"/>
      <c r="BT96" s="316"/>
      <c r="BU96" s="316"/>
      <c r="BV96" s="317"/>
      <c r="BW96" s="376" t="str">
        <f>IF(OR(AV102="",BJ94=""),"",IF(AND(AV102*0.7&lt;BJ94,BJ94&lt;AV102*1.4),"〇",""))</f>
        <v/>
      </c>
      <c r="BX96" s="377"/>
      <c r="BY96" s="377"/>
      <c r="BZ96" s="377"/>
      <c r="CA96" s="377"/>
      <c r="CB96" s="269" t="s">
        <v>190</v>
      </c>
      <c r="CC96" s="269"/>
      <c r="CD96" s="269"/>
      <c r="CE96" s="269"/>
      <c r="CF96" s="269"/>
      <c r="CG96" s="269" t="str">
        <f>IF(OR(AV102="",BJ94=""),"",IF(OR(BJ94&lt;=AV102*0.7,BJ94&gt;=AV102*1.4),"〇",""))</f>
        <v/>
      </c>
      <c r="CH96" s="269"/>
      <c r="CI96" s="269"/>
      <c r="CJ96" s="269"/>
      <c r="CK96" s="269"/>
      <c r="CL96" s="285" t="s">
        <v>287</v>
      </c>
      <c r="CM96" s="285"/>
      <c r="CN96" s="285"/>
      <c r="CO96" s="60"/>
      <c r="CP96" s="20"/>
      <c r="CQ96" s="20"/>
      <c r="CR96" s="20"/>
      <c r="CS96" s="20"/>
      <c r="CT96" s="20"/>
      <c r="CU96" s="20"/>
      <c r="CV96" s="20"/>
      <c r="CW96" s="20"/>
      <c r="CX96" s="20"/>
      <c r="CY96" s="20"/>
      <c r="CZ96" s="20"/>
      <c r="DA96" s="20"/>
      <c r="DB96" s="20"/>
      <c r="DC96" s="20"/>
      <c r="DD96" s="44"/>
      <c r="DE96" s="44">
        <v>30</v>
      </c>
      <c r="DF96" s="44"/>
      <c r="DG96" s="44">
        <v>30</v>
      </c>
      <c r="DH96" s="44"/>
      <c r="DI96" s="44"/>
      <c r="DJ96" s="20"/>
      <c r="DK96" s="20"/>
      <c r="DL96" s="20"/>
      <c r="DM96" s="20"/>
      <c r="DN96" s="20"/>
      <c r="DO96" s="20"/>
      <c r="DP96" s="115" t="s">
        <v>104</v>
      </c>
      <c r="DQ96" s="85" t="s">
        <v>97</v>
      </c>
      <c r="DR96" s="83" t="s">
        <v>98</v>
      </c>
      <c r="DS96" s="83" t="str">
        <f>IF(AND(DR65&gt;=10,DR65&lt;=30),"OK","NG")</f>
        <v>NG</v>
      </c>
      <c r="DT96" s="83" t="s">
        <v>6</v>
      </c>
      <c r="DU96" s="83" t="s">
        <v>149</v>
      </c>
      <c r="DV96" s="83" t="str">
        <f>IF(AND(DU65&gt;3500,DU65&lt;=4500),"OK","NG")</f>
        <v>NG</v>
      </c>
      <c r="DW96" s="83" t="s">
        <v>90</v>
      </c>
      <c r="DX96" s="102">
        <v>450</v>
      </c>
      <c r="DY96" s="54" t="str">
        <f t="shared" si="2"/>
        <v>RG2-6243:10NGウォームギヤ0NGC1</v>
      </c>
      <c r="DZ96" s="20"/>
      <c r="EA96" s="20"/>
    </row>
    <row r="97" spans="5:131" s="17" customFormat="1" ht="8.1" customHeight="1" x14ac:dyDescent="0.15">
      <c r="E97" s="229"/>
      <c r="F97" s="229"/>
      <c r="G97" s="231"/>
      <c r="H97" s="231"/>
      <c r="I97" s="231"/>
      <c r="J97" s="231"/>
      <c r="K97" s="231"/>
      <c r="L97" s="231"/>
      <c r="M97" s="230"/>
      <c r="N97" s="230"/>
      <c r="O97" s="230"/>
      <c r="P97" s="230"/>
      <c r="Q97" s="230"/>
      <c r="R97" s="230"/>
      <c r="S97" s="230"/>
      <c r="T97" s="230"/>
      <c r="U97" s="230"/>
      <c r="V97" s="230"/>
      <c r="W97" s="230"/>
      <c r="X97" s="231"/>
      <c r="Y97" s="231"/>
      <c r="Z97" s="231"/>
      <c r="AA97" s="231"/>
      <c r="AB97" s="231"/>
      <c r="AC97" s="231"/>
      <c r="AD97" s="231"/>
      <c r="AE97" s="231"/>
      <c r="AF97" s="231"/>
      <c r="AG97" s="231"/>
      <c r="AH97" s="231"/>
      <c r="AI97" s="231"/>
      <c r="AJ97" s="274"/>
      <c r="AK97" s="235"/>
      <c r="AL97" s="236"/>
      <c r="AM97" s="236"/>
      <c r="AN97" s="236"/>
      <c r="AO97" s="236"/>
      <c r="AP97" s="236"/>
      <c r="AQ97" s="236"/>
      <c r="AR97" s="236"/>
      <c r="AS97" s="236"/>
      <c r="AT97" s="236"/>
      <c r="AU97" s="236"/>
      <c r="AV97" s="236"/>
      <c r="AW97" s="236"/>
      <c r="AX97" s="236"/>
      <c r="AY97" s="236"/>
      <c r="AZ97" s="236"/>
      <c r="BA97" s="236"/>
      <c r="BB97" s="236"/>
      <c r="BC97" s="236"/>
      <c r="BD97" s="236"/>
      <c r="BE97" s="236"/>
      <c r="BF97" s="236"/>
      <c r="BG97" s="237"/>
      <c r="BH97" s="318"/>
      <c r="BI97" s="319"/>
      <c r="BJ97" s="319"/>
      <c r="BK97" s="319"/>
      <c r="BL97" s="319"/>
      <c r="BM97" s="319"/>
      <c r="BN97" s="319"/>
      <c r="BO97" s="319"/>
      <c r="BP97" s="319"/>
      <c r="BQ97" s="319"/>
      <c r="BR97" s="319"/>
      <c r="BS97" s="319"/>
      <c r="BT97" s="319"/>
      <c r="BU97" s="319"/>
      <c r="BV97" s="320"/>
      <c r="BW97" s="376"/>
      <c r="BX97" s="377"/>
      <c r="BY97" s="377"/>
      <c r="BZ97" s="377"/>
      <c r="CA97" s="377"/>
      <c r="CB97" s="269"/>
      <c r="CC97" s="269"/>
      <c r="CD97" s="269"/>
      <c r="CE97" s="269"/>
      <c r="CF97" s="269"/>
      <c r="CG97" s="269"/>
      <c r="CH97" s="269"/>
      <c r="CI97" s="269"/>
      <c r="CJ97" s="269"/>
      <c r="CK97" s="269"/>
      <c r="CL97" s="285"/>
      <c r="CM97" s="285"/>
      <c r="CN97" s="285"/>
      <c r="CO97" s="60"/>
      <c r="CP97" s="20"/>
      <c r="CQ97" s="20"/>
      <c r="CR97" s="20"/>
      <c r="CS97" s="20"/>
      <c r="CT97" s="20"/>
      <c r="CU97" s="20"/>
      <c r="CV97" s="20"/>
      <c r="CW97" s="20"/>
      <c r="CX97" s="20"/>
      <c r="CY97" s="20"/>
      <c r="CZ97" s="20"/>
      <c r="DA97" s="20"/>
      <c r="DB97" s="20"/>
      <c r="DC97" s="20"/>
      <c r="DD97" s="44"/>
      <c r="DE97" s="44">
        <v>31</v>
      </c>
      <c r="DF97" s="44"/>
      <c r="DG97" s="44">
        <v>31</v>
      </c>
      <c r="DH97" s="44"/>
      <c r="DI97" s="44"/>
      <c r="DJ97" s="20"/>
      <c r="DK97" s="20"/>
      <c r="DL97" s="20"/>
      <c r="DM97" s="20"/>
      <c r="DN97" s="20"/>
      <c r="DO97" s="20"/>
      <c r="DP97" s="115" t="s">
        <v>104</v>
      </c>
      <c r="DQ97" s="85" t="s">
        <v>97</v>
      </c>
      <c r="DR97" s="83" t="s">
        <v>98</v>
      </c>
      <c r="DS97" s="83" t="str">
        <f>IF(AND(DR65&gt;=10,DR65&lt;=30),"OK","NG")</f>
        <v>NG</v>
      </c>
      <c r="DT97" s="83" t="s">
        <v>6</v>
      </c>
      <c r="DU97" s="83" t="s">
        <v>149</v>
      </c>
      <c r="DV97" s="83" t="str">
        <f>IF(AND(DU65&gt;3500,DU65&lt;=4500),"OK","NG")</f>
        <v>NG</v>
      </c>
      <c r="DW97" s="83" t="s">
        <v>91</v>
      </c>
      <c r="DX97" s="102">
        <v>886</v>
      </c>
      <c r="DY97" s="54" t="str">
        <f t="shared" si="2"/>
        <v>RG2-6243:10NGウォームギヤ0NGC2</v>
      </c>
      <c r="DZ97" s="20"/>
      <c r="EA97" s="20"/>
    </row>
    <row r="98" spans="5:131" s="17" customFormat="1" ht="8.1" customHeight="1" x14ac:dyDescent="0.15">
      <c r="E98" s="229"/>
      <c r="F98" s="229"/>
      <c r="G98" s="231"/>
      <c r="H98" s="231"/>
      <c r="I98" s="231"/>
      <c r="J98" s="231"/>
      <c r="K98" s="231"/>
      <c r="L98" s="231"/>
      <c r="M98" s="230"/>
      <c r="N98" s="230"/>
      <c r="O98" s="230"/>
      <c r="P98" s="230"/>
      <c r="Q98" s="230"/>
      <c r="R98" s="230"/>
      <c r="S98" s="230"/>
      <c r="T98" s="230"/>
      <c r="U98" s="230"/>
      <c r="V98" s="230"/>
      <c r="W98" s="230"/>
      <c r="X98" s="231"/>
      <c r="Y98" s="231"/>
      <c r="Z98" s="231"/>
      <c r="AA98" s="231"/>
      <c r="AB98" s="231"/>
      <c r="AC98" s="231"/>
      <c r="AD98" s="231"/>
      <c r="AE98" s="231"/>
      <c r="AF98" s="231"/>
      <c r="AG98" s="231"/>
      <c r="AH98" s="231"/>
      <c r="AI98" s="231"/>
      <c r="AJ98" s="274"/>
      <c r="AK98" s="235"/>
      <c r="AL98" s="236"/>
      <c r="AM98" s="236"/>
      <c r="AN98" s="236"/>
      <c r="AO98" s="236"/>
      <c r="AP98" s="236"/>
      <c r="AQ98" s="236"/>
      <c r="AR98" s="236"/>
      <c r="AS98" s="236"/>
      <c r="AT98" s="236"/>
      <c r="AU98" s="236"/>
      <c r="AV98" s="236"/>
      <c r="AW98" s="236"/>
      <c r="AX98" s="236"/>
      <c r="AY98" s="236"/>
      <c r="AZ98" s="236"/>
      <c r="BA98" s="236"/>
      <c r="BB98" s="236"/>
      <c r="BC98" s="236"/>
      <c r="BD98" s="236"/>
      <c r="BE98" s="236"/>
      <c r="BF98" s="236"/>
      <c r="BG98" s="237"/>
      <c r="BH98" s="318"/>
      <c r="BI98" s="319"/>
      <c r="BJ98" s="319"/>
      <c r="BK98" s="319"/>
      <c r="BL98" s="319"/>
      <c r="BM98" s="319"/>
      <c r="BN98" s="319"/>
      <c r="BO98" s="319"/>
      <c r="BP98" s="319"/>
      <c r="BQ98" s="319"/>
      <c r="BR98" s="319"/>
      <c r="BS98" s="319"/>
      <c r="BT98" s="319"/>
      <c r="BU98" s="319"/>
      <c r="BV98" s="320"/>
      <c r="BW98" s="376"/>
      <c r="BX98" s="377"/>
      <c r="BY98" s="377"/>
      <c r="BZ98" s="377"/>
      <c r="CA98" s="377"/>
      <c r="CB98" s="269"/>
      <c r="CC98" s="269"/>
      <c r="CD98" s="269"/>
      <c r="CE98" s="269"/>
      <c r="CF98" s="269"/>
      <c r="CG98" s="269"/>
      <c r="CH98" s="269"/>
      <c r="CI98" s="269"/>
      <c r="CJ98" s="269"/>
      <c r="CK98" s="269"/>
      <c r="CL98" s="285"/>
      <c r="CM98" s="285"/>
      <c r="CN98" s="285"/>
      <c r="CO98" s="60"/>
      <c r="CP98" s="20"/>
      <c r="CQ98" s="20"/>
      <c r="CR98" s="20"/>
      <c r="CS98" s="20"/>
      <c r="CT98" s="20"/>
      <c r="CU98" s="20"/>
      <c r="CV98" s="20"/>
      <c r="CW98" s="20"/>
      <c r="CX98" s="20"/>
      <c r="CY98" s="20"/>
      <c r="CZ98" s="20"/>
      <c r="DA98" s="20"/>
      <c r="DB98" s="20"/>
      <c r="DC98" s="20"/>
      <c r="DD98" s="44"/>
      <c r="DE98" s="44">
        <v>32</v>
      </c>
      <c r="DF98" s="44"/>
      <c r="DG98" s="44"/>
      <c r="DH98" s="44"/>
      <c r="DI98" s="44"/>
      <c r="DJ98" s="20"/>
      <c r="DK98" s="20"/>
      <c r="DL98" s="20"/>
      <c r="DM98" s="20"/>
      <c r="DN98" s="20"/>
      <c r="DO98" s="20"/>
      <c r="DP98" s="115" t="s">
        <v>104</v>
      </c>
      <c r="DQ98" s="85" t="s">
        <v>101</v>
      </c>
      <c r="DR98" s="83" t="s">
        <v>98</v>
      </c>
      <c r="DS98" s="83" t="str">
        <f>IF(AND(DR65&gt;=10,DR65&lt;=30),"OK","NG")</f>
        <v>NG</v>
      </c>
      <c r="DT98" s="83" t="s">
        <v>6</v>
      </c>
      <c r="DU98" s="83" t="s">
        <v>150</v>
      </c>
      <c r="DV98" s="83" t="str">
        <f>IF(AND(DU65&gt;=3000,DU65&lt;=4500),"OK","NG")</f>
        <v>NG</v>
      </c>
      <c r="DW98" s="83" t="s">
        <v>90</v>
      </c>
      <c r="DX98" s="102">
        <v>382</v>
      </c>
      <c r="DY98" s="54" t="str">
        <f t="shared" si="2"/>
        <v>RG2-6244:10NGウォームギヤ0NGC1</v>
      </c>
      <c r="DZ98" s="20"/>
      <c r="EA98" s="20"/>
    </row>
    <row r="99" spans="5:131" s="121" customFormat="1" ht="8.1" customHeight="1" x14ac:dyDescent="0.15">
      <c r="E99" s="229"/>
      <c r="F99" s="229"/>
      <c r="G99" s="231"/>
      <c r="H99" s="231"/>
      <c r="I99" s="231"/>
      <c r="J99" s="231"/>
      <c r="K99" s="231"/>
      <c r="L99" s="231"/>
      <c r="M99" s="230"/>
      <c r="N99" s="230"/>
      <c r="O99" s="230"/>
      <c r="P99" s="230"/>
      <c r="Q99" s="230"/>
      <c r="R99" s="230"/>
      <c r="S99" s="230"/>
      <c r="T99" s="230"/>
      <c r="U99" s="230"/>
      <c r="V99" s="230"/>
      <c r="W99" s="230"/>
      <c r="X99" s="231"/>
      <c r="Y99" s="231"/>
      <c r="Z99" s="231"/>
      <c r="AA99" s="231"/>
      <c r="AB99" s="231"/>
      <c r="AC99" s="231"/>
      <c r="AD99" s="231"/>
      <c r="AE99" s="231"/>
      <c r="AF99" s="231"/>
      <c r="AG99" s="231"/>
      <c r="AH99" s="231"/>
      <c r="AI99" s="231"/>
      <c r="AJ99" s="274"/>
      <c r="AK99" s="235"/>
      <c r="AL99" s="236"/>
      <c r="AM99" s="236"/>
      <c r="AN99" s="236"/>
      <c r="AO99" s="236"/>
      <c r="AP99" s="236"/>
      <c r="AQ99" s="236"/>
      <c r="AR99" s="236"/>
      <c r="AS99" s="236"/>
      <c r="AT99" s="236"/>
      <c r="AU99" s="236"/>
      <c r="AV99" s="236"/>
      <c r="AW99" s="236"/>
      <c r="AX99" s="236"/>
      <c r="AY99" s="236"/>
      <c r="AZ99" s="236"/>
      <c r="BA99" s="236"/>
      <c r="BB99" s="236"/>
      <c r="BC99" s="236"/>
      <c r="BD99" s="236"/>
      <c r="BE99" s="236"/>
      <c r="BF99" s="236"/>
      <c r="BG99" s="237"/>
      <c r="BH99" s="119"/>
      <c r="BI99" s="186"/>
      <c r="BJ99" s="186"/>
      <c r="BK99" s="186"/>
      <c r="BL99" s="266"/>
      <c r="BM99" s="266"/>
      <c r="BN99" s="266"/>
      <c r="BO99" s="266"/>
      <c r="BP99" s="266"/>
      <c r="BQ99" s="266"/>
      <c r="BR99" s="266"/>
      <c r="BS99" s="266"/>
      <c r="BT99" s="186"/>
      <c r="BU99" s="186"/>
      <c r="BV99" s="120"/>
      <c r="BW99" s="376"/>
      <c r="BX99" s="377"/>
      <c r="BY99" s="377"/>
      <c r="BZ99" s="377"/>
      <c r="CA99" s="377"/>
      <c r="CB99" s="269"/>
      <c r="CC99" s="269"/>
      <c r="CD99" s="269"/>
      <c r="CE99" s="269"/>
      <c r="CF99" s="269"/>
      <c r="CG99" s="269"/>
      <c r="CH99" s="269"/>
      <c r="CI99" s="269"/>
      <c r="CJ99" s="269"/>
      <c r="CK99" s="269"/>
      <c r="CL99" s="285"/>
      <c r="CM99" s="285"/>
      <c r="CN99" s="285"/>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115" t="s">
        <v>104</v>
      </c>
      <c r="DQ99" s="85" t="s">
        <v>101</v>
      </c>
      <c r="DR99" s="83" t="s">
        <v>98</v>
      </c>
      <c r="DS99" s="83" t="str">
        <f>IF(AND(DR65&gt;=10,DR65&lt;=30),"OK","NG")</f>
        <v>NG</v>
      </c>
      <c r="DT99" s="83" t="s">
        <v>6</v>
      </c>
      <c r="DU99" s="83" t="s">
        <v>150</v>
      </c>
      <c r="DV99" s="83" t="str">
        <f>IF(AND(DU65&gt;=3000,DU65&lt;=4500),"OK","NG")</f>
        <v>NG</v>
      </c>
      <c r="DW99" s="83" t="s">
        <v>91</v>
      </c>
      <c r="DX99" s="102">
        <v>457</v>
      </c>
      <c r="DY99" s="54" t="str">
        <f t="shared" si="2"/>
        <v>RG2-6244:10NGウォームギヤ0NGC2</v>
      </c>
      <c r="DZ99" s="20"/>
      <c r="EA99" s="20"/>
    </row>
    <row r="100" spans="5:131" s="121" customFormat="1" ht="8.1" customHeight="1" x14ac:dyDescent="0.15">
      <c r="E100" s="229"/>
      <c r="F100" s="229"/>
      <c r="G100" s="231"/>
      <c r="H100" s="231"/>
      <c r="I100" s="231"/>
      <c r="J100" s="231"/>
      <c r="K100" s="231"/>
      <c r="L100" s="231"/>
      <c r="M100" s="230"/>
      <c r="N100" s="230"/>
      <c r="O100" s="230"/>
      <c r="P100" s="230"/>
      <c r="Q100" s="230"/>
      <c r="R100" s="230"/>
      <c r="S100" s="230"/>
      <c r="T100" s="230"/>
      <c r="U100" s="230"/>
      <c r="V100" s="230"/>
      <c r="W100" s="230"/>
      <c r="X100" s="231"/>
      <c r="Y100" s="231"/>
      <c r="Z100" s="231"/>
      <c r="AA100" s="231"/>
      <c r="AB100" s="231"/>
      <c r="AC100" s="231"/>
      <c r="AD100" s="231"/>
      <c r="AE100" s="231"/>
      <c r="AF100" s="231"/>
      <c r="AG100" s="231"/>
      <c r="AH100" s="231"/>
      <c r="AI100" s="231"/>
      <c r="AJ100" s="274"/>
      <c r="AK100" s="235"/>
      <c r="AL100" s="236"/>
      <c r="AM100" s="236"/>
      <c r="AN100" s="236"/>
      <c r="AO100" s="236"/>
      <c r="AP100" s="236"/>
      <c r="AQ100" s="236"/>
      <c r="AR100" s="236"/>
      <c r="AS100" s="236"/>
      <c r="AT100" s="236"/>
      <c r="AU100" s="236"/>
      <c r="AV100" s="236"/>
      <c r="AW100" s="236"/>
      <c r="AX100" s="236"/>
      <c r="AY100" s="236"/>
      <c r="AZ100" s="236"/>
      <c r="BA100" s="236"/>
      <c r="BB100" s="236"/>
      <c r="BC100" s="236"/>
      <c r="BD100" s="236"/>
      <c r="BE100" s="236"/>
      <c r="BF100" s="236"/>
      <c r="BG100" s="237"/>
      <c r="BH100" s="119"/>
      <c r="BI100" s="186"/>
      <c r="BJ100" s="186"/>
      <c r="BK100" s="186"/>
      <c r="BL100" s="267"/>
      <c r="BM100" s="267"/>
      <c r="BN100" s="267"/>
      <c r="BO100" s="267"/>
      <c r="BP100" s="267"/>
      <c r="BQ100" s="267"/>
      <c r="BR100" s="267"/>
      <c r="BS100" s="267"/>
      <c r="BT100" s="186"/>
      <c r="BU100" s="186"/>
      <c r="BV100" s="120"/>
      <c r="BW100" s="376"/>
      <c r="BX100" s="377"/>
      <c r="BY100" s="377"/>
      <c r="BZ100" s="377"/>
      <c r="CA100" s="377"/>
      <c r="CB100" s="269"/>
      <c r="CC100" s="269"/>
      <c r="CD100" s="269"/>
      <c r="CE100" s="269"/>
      <c r="CF100" s="269"/>
      <c r="CG100" s="269"/>
      <c r="CH100" s="269"/>
      <c r="CI100" s="269"/>
      <c r="CJ100" s="269"/>
      <c r="CK100" s="269"/>
      <c r="CL100" s="285"/>
      <c r="CM100" s="285"/>
      <c r="CN100" s="285"/>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115" t="s">
        <v>104</v>
      </c>
      <c r="DQ100" s="85" t="s">
        <v>101</v>
      </c>
      <c r="DR100" s="83" t="s">
        <v>98</v>
      </c>
      <c r="DS100" s="83" t="str">
        <f>IF(AND(DR65&gt;=10,DR65&lt;=30),"OK","NG")</f>
        <v>NG</v>
      </c>
      <c r="DT100" s="83" t="s">
        <v>6</v>
      </c>
      <c r="DU100" s="83" t="s">
        <v>96</v>
      </c>
      <c r="DV100" s="83" t="str">
        <f>IF(AND(DU65&gt;4500,DU65&lt;=6000),"OK","NG")</f>
        <v>NG</v>
      </c>
      <c r="DW100" s="83" t="s">
        <v>90</v>
      </c>
      <c r="DX100" s="102">
        <v>545</v>
      </c>
      <c r="DY100" s="54" t="str">
        <f t="shared" si="2"/>
        <v>RG2-6244:10NGウォームギヤ0NGC1</v>
      </c>
      <c r="DZ100" s="20"/>
      <c r="EA100" s="20"/>
    </row>
    <row r="101" spans="5:131" s="121" customFormat="1" ht="8.1" customHeight="1" thickBot="1" x14ac:dyDescent="0.2">
      <c r="E101" s="229"/>
      <c r="F101" s="229"/>
      <c r="G101" s="231"/>
      <c r="H101" s="231"/>
      <c r="I101" s="231"/>
      <c r="J101" s="231"/>
      <c r="K101" s="231"/>
      <c r="L101" s="231"/>
      <c r="M101" s="230"/>
      <c r="N101" s="230"/>
      <c r="O101" s="230"/>
      <c r="P101" s="230"/>
      <c r="Q101" s="230"/>
      <c r="R101" s="230"/>
      <c r="S101" s="230"/>
      <c r="T101" s="230"/>
      <c r="U101" s="230"/>
      <c r="V101" s="230"/>
      <c r="W101" s="230"/>
      <c r="X101" s="231"/>
      <c r="Y101" s="231"/>
      <c r="Z101" s="231"/>
      <c r="AA101" s="231"/>
      <c r="AB101" s="231"/>
      <c r="AC101" s="231"/>
      <c r="AD101" s="231"/>
      <c r="AE101" s="231"/>
      <c r="AF101" s="231"/>
      <c r="AG101" s="231"/>
      <c r="AH101" s="231"/>
      <c r="AI101" s="231"/>
      <c r="AJ101" s="274"/>
      <c r="AK101" s="158"/>
      <c r="AL101" s="178"/>
      <c r="AM101" s="178"/>
      <c r="AN101" s="178"/>
      <c r="AO101" s="178"/>
      <c r="AP101" s="187"/>
      <c r="AQ101" s="179"/>
      <c r="AR101" s="179"/>
      <c r="AS101" s="179"/>
      <c r="AT101" s="179"/>
      <c r="AU101" s="156"/>
      <c r="AV101" s="187"/>
      <c r="AW101" s="188"/>
      <c r="AX101" s="188"/>
      <c r="AY101" s="188"/>
      <c r="AZ101" s="188"/>
      <c r="BA101" s="188"/>
      <c r="BB101" s="188"/>
      <c r="BC101" s="188"/>
      <c r="BD101" s="187"/>
      <c r="BE101" s="179"/>
      <c r="BF101" s="179"/>
      <c r="BG101" s="159"/>
      <c r="BH101" s="436"/>
      <c r="BI101" s="437"/>
      <c r="BJ101" s="437"/>
      <c r="BK101" s="437"/>
      <c r="BL101" s="437"/>
      <c r="BM101" s="437"/>
      <c r="BN101" s="437"/>
      <c r="BO101" s="437"/>
      <c r="BP101" s="437"/>
      <c r="BQ101" s="437"/>
      <c r="BR101" s="437"/>
      <c r="BS101" s="437"/>
      <c r="BT101" s="437"/>
      <c r="BU101" s="437"/>
      <c r="BV101" s="438"/>
      <c r="BW101" s="376"/>
      <c r="BX101" s="377"/>
      <c r="BY101" s="377"/>
      <c r="BZ101" s="377"/>
      <c r="CA101" s="377"/>
      <c r="CB101" s="269"/>
      <c r="CC101" s="269"/>
      <c r="CD101" s="269"/>
      <c r="CE101" s="269"/>
      <c r="CF101" s="269"/>
      <c r="CG101" s="269"/>
      <c r="CH101" s="269"/>
      <c r="CI101" s="269"/>
      <c r="CJ101" s="269"/>
      <c r="CK101" s="269"/>
      <c r="CL101" s="285"/>
      <c r="CM101" s="285"/>
      <c r="CN101" s="285"/>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122" t="s">
        <v>104</v>
      </c>
      <c r="DQ101" s="107" t="s">
        <v>101</v>
      </c>
      <c r="DR101" s="108" t="s">
        <v>98</v>
      </c>
      <c r="DS101" s="108" t="str">
        <f>IF(AND(DR65&gt;=10,DR65&lt;=30),"OK","NG")</f>
        <v>NG</v>
      </c>
      <c r="DT101" s="108" t="s">
        <v>6</v>
      </c>
      <c r="DU101" s="108" t="s">
        <v>96</v>
      </c>
      <c r="DV101" s="108" t="str">
        <f>IF(AND(DU65&gt;4500,DU65&lt;=6000),"OK","NG")</f>
        <v>NG</v>
      </c>
      <c r="DW101" s="108" t="s">
        <v>91</v>
      </c>
      <c r="DX101" s="109">
        <v>854</v>
      </c>
      <c r="DY101" s="54" t="str">
        <f t="shared" si="2"/>
        <v>RG2-6244:10NGウォームギヤ0NGC2</v>
      </c>
      <c r="DZ101" s="20"/>
      <c r="EA101" s="20"/>
    </row>
    <row r="102" spans="5:131" s="121" customFormat="1" ht="8.1" customHeight="1" x14ac:dyDescent="0.15">
      <c r="E102" s="229"/>
      <c r="F102" s="229"/>
      <c r="G102" s="231"/>
      <c r="H102" s="231"/>
      <c r="I102" s="231"/>
      <c r="J102" s="231"/>
      <c r="K102" s="231"/>
      <c r="L102" s="231"/>
      <c r="M102" s="230"/>
      <c r="N102" s="230"/>
      <c r="O102" s="230"/>
      <c r="P102" s="230"/>
      <c r="Q102" s="230"/>
      <c r="R102" s="230"/>
      <c r="S102" s="230"/>
      <c r="T102" s="230"/>
      <c r="U102" s="230"/>
      <c r="V102" s="230"/>
      <c r="W102" s="230"/>
      <c r="X102" s="231"/>
      <c r="Y102" s="231"/>
      <c r="Z102" s="231"/>
      <c r="AA102" s="231"/>
      <c r="AB102" s="231"/>
      <c r="AC102" s="231"/>
      <c r="AD102" s="231"/>
      <c r="AE102" s="231"/>
      <c r="AF102" s="231"/>
      <c r="AG102" s="231"/>
      <c r="AH102" s="231"/>
      <c r="AI102" s="231"/>
      <c r="AJ102" s="274"/>
      <c r="AK102" s="124"/>
      <c r="AL102" s="178"/>
      <c r="AM102" s="178"/>
      <c r="AN102" s="178"/>
      <c r="AO102" s="178"/>
      <c r="AP102" s="261" t="s">
        <v>288</v>
      </c>
      <c r="AQ102" s="261"/>
      <c r="AR102" s="261"/>
      <c r="AS102" s="261"/>
      <c r="AT102" s="261"/>
      <c r="AU102" s="189"/>
      <c r="AV102" s="266"/>
      <c r="AW102" s="266"/>
      <c r="AX102" s="266"/>
      <c r="AY102" s="266"/>
      <c r="AZ102" s="266"/>
      <c r="BA102" s="266"/>
      <c r="BB102" s="266"/>
      <c r="BC102" s="266"/>
      <c r="BD102" s="261" t="s">
        <v>173</v>
      </c>
      <c r="BE102" s="261"/>
      <c r="BF102" s="261"/>
      <c r="BG102" s="159"/>
      <c r="BH102" s="436"/>
      <c r="BI102" s="437"/>
      <c r="BJ102" s="437"/>
      <c r="BK102" s="437"/>
      <c r="BL102" s="437"/>
      <c r="BM102" s="437"/>
      <c r="BN102" s="437"/>
      <c r="BO102" s="437"/>
      <c r="BP102" s="437"/>
      <c r="BQ102" s="437"/>
      <c r="BR102" s="437"/>
      <c r="BS102" s="437"/>
      <c r="BT102" s="437"/>
      <c r="BU102" s="437"/>
      <c r="BV102" s="438"/>
      <c r="BW102" s="376"/>
      <c r="BX102" s="377"/>
      <c r="BY102" s="377"/>
      <c r="BZ102" s="377"/>
      <c r="CA102" s="377"/>
      <c r="CB102" s="269"/>
      <c r="CC102" s="269"/>
      <c r="CD102" s="269"/>
      <c r="CE102" s="269"/>
      <c r="CF102" s="269"/>
      <c r="CG102" s="269"/>
      <c r="CH102" s="269"/>
      <c r="CI102" s="269"/>
      <c r="CJ102" s="269"/>
      <c r="CK102" s="269"/>
      <c r="CL102" s="285"/>
      <c r="CM102" s="285"/>
      <c r="CN102" s="285"/>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123" t="s">
        <v>156</v>
      </c>
      <c r="DQ102" s="98" t="s">
        <v>87</v>
      </c>
      <c r="DR102" s="99" t="s">
        <v>88</v>
      </c>
      <c r="DS102" s="99" t="str">
        <f>IF(AND(DR65&gt;=15,DR65&lt;=60),"OK","NG")</f>
        <v>NG</v>
      </c>
      <c r="DT102" s="99" t="s">
        <v>6</v>
      </c>
      <c r="DU102" s="99" t="s">
        <v>105</v>
      </c>
      <c r="DV102" s="99" t="str">
        <f>IF(AND(DU65&gt;=600,DU65&lt;=1000),"OK","NG")</f>
        <v>NG</v>
      </c>
      <c r="DW102" s="99" t="s">
        <v>90</v>
      </c>
      <c r="DX102" s="100">
        <v>519</v>
      </c>
      <c r="DY102" s="54" t="str">
        <f t="shared" si="2"/>
        <v>RG2-6221:10NGウォームギヤ0NGC1</v>
      </c>
      <c r="DZ102" s="20"/>
      <c r="EA102" s="20"/>
    </row>
    <row r="103" spans="5:131" s="17" customFormat="1" ht="8.1" customHeight="1" x14ac:dyDescent="0.15">
      <c r="E103" s="229"/>
      <c r="F103" s="229"/>
      <c r="G103" s="231"/>
      <c r="H103" s="231"/>
      <c r="I103" s="231"/>
      <c r="J103" s="231"/>
      <c r="K103" s="231"/>
      <c r="L103" s="231"/>
      <c r="M103" s="230"/>
      <c r="N103" s="230"/>
      <c r="O103" s="230"/>
      <c r="P103" s="230"/>
      <c r="Q103" s="230"/>
      <c r="R103" s="230"/>
      <c r="S103" s="230"/>
      <c r="T103" s="230"/>
      <c r="U103" s="230"/>
      <c r="V103" s="230"/>
      <c r="W103" s="230"/>
      <c r="X103" s="231"/>
      <c r="Y103" s="231"/>
      <c r="Z103" s="231"/>
      <c r="AA103" s="231"/>
      <c r="AB103" s="231"/>
      <c r="AC103" s="231"/>
      <c r="AD103" s="231"/>
      <c r="AE103" s="231"/>
      <c r="AF103" s="231"/>
      <c r="AG103" s="231"/>
      <c r="AH103" s="231"/>
      <c r="AI103" s="231"/>
      <c r="AJ103" s="274"/>
      <c r="AK103" s="158"/>
      <c r="AL103" s="178"/>
      <c r="AM103" s="178"/>
      <c r="AN103" s="178"/>
      <c r="AO103" s="178"/>
      <c r="AP103" s="261"/>
      <c r="AQ103" s="261"/>
      <c r="AR103" s="261"/>
      <c r="AS103" s="261"/>
      <c r="AT103" s="261"/>
      <c r="AU103" s="181"/>
      <c r="AV103" s="267"/>
      <c r="AW103" s="267"/>
      <c r="AX103" s="267"/>
      <c r="AY103" s="267"/>
      <c r="AZ103" s="267"/>
      <c r="BA103" s="267"/>
      <c r="BB103" s="267"/>
      <c r="BC103" s="267"/>
      <c r="BD103" s="261"/>
      <c r="BE103" s="261"/>
      <c r="BF103" s="261"/>
      <c r="BG103" s="159"/>
      <c r="BH103" s="436"/>
      <c r="BI103" s="437"/>
      <c r="BJ103" s="437"/>
      <c r="BK103" s="437"/>
      <c r="BL103" s="437"/>
      <c r="BM103" s="437"/>
      <c r="BN103" s="437"/>
      <c r="BO103" s="437"/>
      <c r="BP103" s="437"/>
      <c r="BQ103" s="437"/>
      <c r="BR103" s="437"/>
      <c r="BS103" s="437"/>
      <c r="BT103" s="437"/>
      <c r="BU103" s="437"/>
      <c r="BV103" s="438"/>
      <c r="BW103" s="376"/>
      <c r="BX103" s="377"/>
      <c r="BY103" s="377"/>
      <c r="BZ103" s="377"/>
      <c r="CA103" s="377"/>
      <c r="CB103" s="269"/>
      <c r="CC103" s="269"/>
      <c r="CD103" s="269"/>
      <c r="CE103" s="269"/>
      <c r="CF103" s="269"/>
      <c r="CG103" s="269"/>
      <c r="CH103" s="269"/>
      <c r="CI103" s="269"/>
      <c r="CJ103" s="269"/>
      <c r="CK103" s="269"/>
      <c r="CL103" s="285"/>
      <c r="CM103" s="285"/>
      <c r="CN103" s="285"/>
      <c r="CO103" s="6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115" t="s">
        <v>156</v>
      </c>
      <c r="DQ103" s="85" t="s">
        <v>87</v>
      </c>
      <c r="DR103" s="83" t="s">
        <v>88</v>
      </c>
      <c r="DS103" s="83" t="str">
        <f>IF(AND(DR65&gt;=15,DR65&lt;=60),"OK","NG")</f>
        <v>NG</v>
      </c>
      <c r="DT103" s="83" t="s">
        <v>6</v>
      </c>
      <c r="DU103" s="83" t="s">
        <v>105</v>
      </c>
      <c r="DV103" s="83" t="str">
        <f>IF(AND(DU65&gt;=600,DU65&lt;=1000),"OK","NG")</f>
        <v>NG</v>
      </c>
      <c r="DW103" s="83" t="s">
        <v>91</v>
      </c>
      <c r="DX103" s="102">
        <v>634</v>
      </c>
      <c r="DY103" s="54" t="str">
        <f t="shared" si="2"/>
        <v>RG2-6221:10NGウォームギヤ0NGC2</v>
      </c>
      <c r="DZ103" s="20"/>
      <c r="EA103" s="20"/>
    </row>
    <row r="104" spans="5:131" s="17" customFormat="1" ht="8.1" customHeight="1" x14ac:dyDescent="0.15">
      <c r="E104" s="229"/>
      <c r="F104" s="229"/>
      <c r="G104" s="231"/>
      <c r="H104" s="231"/>
      <c r="I104" s="231"/>
      <c r="J104" s="231"/>
      <c r="K104" s="231"/>
      <c r="L104" s="231"/>
      <c r="M104" s="230"/>
      <c r="N104" s="230"/>
      <c r="O104" s="230"/>
      <c r="P104" s="230"/>
      <c r="Q104" s="230"/>
      <c r="R104" s="230"/>
      <c r="S104" s="230"/>
      <c r="T104" s="230"/>
      <c r="U104" s="230"/>
      <c r="V104" s="230"/>
      <c r="W104" s="230"/>
      <c r="X104" s="231"/>
      <c r="Y104" s="231"/>
      <c r="Z104" s="231"/>
      <c r="AA104" s="231"/>
      <c r="AB104" s="231"/>
      <c r="AC104" s="231"/>
      <c r="AD104" s="231"/>
      <c r="AE104" s="231"/>
      <c r="AF104" s="231"/>
      <c r="AG104" s="231"/>
      <c r="AH104" s="231"/>
      <c r="AI104" s="231"/>
      <c r="AJ104" s="274"/>
      <c r="AK104" s="164"/>
      <c r="AL104" s="165"/>
      <c r="AM104" s="165"/>
      <c r="AN104" s="165"/>
      <c r="AO104" s="165"/>
      <c r="AP104" s="165"/>
      <c r="AQ104" s="165"/>
      <c r="AR104" s="165"/>
      <c r="AS104" s="165"/>
      <c r="AT104" s="165"/>
      <c r="AU104" s="165"/>
      <c r="AV104" s="165"/>
      <c r="AW104" s="165"/>
      <c r="AX104" s="165"/>
      <c r="AY104" s="165"/>
      <c r="AZ104" s="165"/>
      <c r="BA104" s="165"/>
      <c r="BB104" s="165"/>
      <c r="BC104" s="165"/>
      <c r="BD104" s="165"/>
      <c r="BE104" s="165"/>
      <c r="BF104" s="165"/>
      <c r="BG104" s="166"/>
      <c r="BH104" s="439"/>
      <c r="BI104" s="440"/>
      <c r="BJ104" s="440"/>
      <c r="BK104" s="440"/>
      <c r="BL104" s="440"/>
      <c r="BM104" s="440"/>
      <c r="BN104" s="440"/>
      <c r="BO104" s="440"/>
      <c r="BP104" s="440"/>
      <c r="BQ104" s="440"/>
      <c r="BR104" s="440"/>
      <c r="BS104" s="440"/>
      <c r="BT104" s="440"/>
      <c r="BU104" s="440"/>
      <c r="BV104" s="441"/>
      <c r="BW104" s="376"/>
      <c r="BX104" s="377"/>
      <c r="BY104" s="377"/>
      <c r="BZ104" s="377"/>
      <c r="CA104" s="377"/>
      <c r="CB104" s="269"/>
      <c r="CC104" s="269"/>
      <c r="CD104" s="269"/>
      <c r="CE104" s="269"/>
      <c r="CF104" s="269"/>
      <c r="CG104" s="269"/>
      <c r="CH104" s="269"/>
      <c r="CI104" s="269"/>
      <c r="CJ104" s="269"/>
      <c r="CK104" s="269"/>
      <c r="CL104" s="285"/>
      <c r="CM104" s="285"/>
      <c r="CN104" s="285"/>
      <c r="CO104" s="6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115" t="s">
        <v>156</v>
      </c>
      <c r="DQ104" s="85" t="s">
        <v>87</v>
      </c>
      <c r="DR104" s="83" t="s">
        <v>88</v>
      </c>
      <c r="DS104" s="83" t="str">
        <f>IF(AND(DR65&gt;=15,DR65&lt;=60),"OK","NG")</f>
        <v>NG</v>
      </c>
      <c r="DT104" s="83" t="s">
        <v>6</v>
      </c>
      <c r="DU104" s="83" t="s">
        <v>118</v>
      </c>
      <c r="DV104" s="83" t="str">
        <f>IF(AND(DU65&gt;1000,DU65&lt;=1500),"OK","NG")</f>
        <v>NG</v>
      </c>
      <c r="DW104" s="83" t="s">
        <v>90</v>
      </c>
      <c r="DX104" s="102">
        <v>633</v>
      </c>
      <c r="DY104" s="54" t="str">
        <f t="shared" si="2"/>
        <v>RG2-6221:10NGウォームギヤ0NGC1</v>
      </c>
      <c r="DZ104" s="20"/>
      <c r="EA104" s="20"/>
    </row>
    <row r="105" spans="5:131" s="17" customFormat="1" ht="8.1" customHeight="1" x14ac:dyDescent="0.15">
      <c r="E105" s="406" t="s">
        <v>342</v>
      </c>
      <c r="F105" s="406"/>
      <c r="G105" s="406"/>
      <c r="H105" s="406"/>
      <c r="I105" s="406"/>
      <c r="J105" s="406"/>
      <c r="K105" s="406"/>
      <c r="L105" s="406"/>
      <c r="M105" s="406"/>
      <c r="N105" s="406"/>
      <c r="O105" s="406"/>
      <c r="P105" s="406"/>
      <c r="Q105" s="406"/>
      <c r="R105" s="406"/>
      <c r="S105" s="406"/>
      <c r="T105" s="406"/>
      <c r="U105" s="406"/>
      <c r="V105" s="406"/>
      <c r="W105" s="406"/>
      <c r="X105" s="406"/>
      <c r="Y105" s="406"/>
      <c r="Z105" s="406"/>
      <c r="AA105" s="406"/>
      <c r="AB105" s="406"/>
      <c r="AC105" s="406"/>
      <c r="AD105" s="406"/>
      <c r="AE105" s="406"/>
      <c r="AF105" s="406"/>
      <c r="AG105" s="406"/>
      <c r="AH105" s="406"/>
      <c r="AI105" s="406"/>
      <c r="AJ105" s="406"/>
      <c r="AK105" s="407"/>
      <c r="AL105" s="407"/>
      <c r="AM105" s="407"/>
      <c r="AN105" s="407"/>
      <c r="AO105" s="407"/>
      <c r="AP105" s="407"/>
      <c r="AQ105" s="407"/>
      <c r="AR105" s="407"/>
      <c r="AS105" s="407"/>
      <c r="AT105" s="407"/>
      <c r="AU105" s="407"/>
      <c r="AV105" s="407"/>
      <c r="AW105" s="407"/>
      <c r="AX105" s="407"/>
      <c r="AY105" s="407"/>
      <c r="AZ105" s="407"/>
      <c r="BA105" s="407"/>
      <c r="BB105" s="407"/>
      <c r="BC105" s="407"/>
      <c r="BD105" s="407"/>
      <c r="BE105" s="407"/>
      <c r="BF105" s="407"/>
      <c r="BG105" s="407"/>
      <c r="BH105" s="407"/>
      <c r="BI105" s="407"/>
      <c r="BJ105" s="407"/>
      <c r="BK105" s="407"/>
      <c r="BL105" s="407"/>
      <c r="BM105" s="407"/>
      <c r="BN105" s="407"/>
      <c r="BO105" s="407"/>
      <c r="BP105" s="407"/>
      <c r="BQ105" s="407"/>
      <c r="BR105" s="407"/>
      <c r="BS105" s="407"/>
      <c r="BT105" s="407"/>
      <c r="BU105" s="407"/>
      <c r="BV105" s="407"/>
      <c r="BW105" s="406"/>
      <c r="BX105" s="406"/>
      <c r="BY105" s="406"/>
      <c r="BZ105" s="406"/>
      <c r="CA105" s="406"/>
      <c r="CB105" s="406"/>
      <c r="CC105" s="406"/>
      <c r="CD105" s="406"/>
      <c r="CE105" s="406"/>
      <c r="CF105" s="406"/>
      <c r="CG105" s="406"/>
      <c r="CH105" s="406"/>
      <c r="CI105" s="406"/>
      <c r="CJ105" s="406"/>
      <c r="CK105" s="406"/>
      <c r="CL105" s="125"/>
      <c r="CM105" s="125"/>
      <c r="CN105" s="125"/>
      <c r="CO105" s="6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115" t="s">
        <v>156</v>
      </c>
      <c r="DQ105" s="85" t="s">
        <v>87</v>
      </c>
      <c r="DR105" s="83" t="s">
        <v>88</v>
      </c>
      <c r="DS105" s="83" t="str">
        <f>IF(AND(DR65&gt;=15,DR65&lt;=60),"OK","NG")</f>
        <v>NG</v>
      </c>
      <c r="DT105" s="83" t="s">
        <v>6</v>
      </c>
      <c r="DU105" s="83" t="s">
        <v>118</v>
      </c>
      <c r="DV105" s="83" t="str">
        <f>IF(AND(DU65&gt;1000,DU65&lt;=1500),"OK","NG")</f>
        <v>NG</v>
      </c>
      <c r="DW105" s="83" t="s">
        <v>91</v>
      </c>
      <c r="DX105" s="102">
        <v>1033</v>
      </c>
      <c r="DY105" s="54" t="str">
        <f t="shared" si="2"/>
        <v>RG2-6221:10NGウォームギヤ0NGC2</v>
      </c>
      <c r="DZ105" s="20"/>
      <c r="EA105" s="20"/>
    </row>
    <row r="106" spans="5:131" s="17" customFormat="1" ht="8.1" customHeight="1" x14ac:dyDescent="0.15">
      <c r="E106" s="406"/>
      <c r="F106" s="406"/>
      <c r="G106" s="406"/>
      <c r="H106" s="406"/>
      <c r="I106" s="406"/>
      <c r="J106" s="406"/>
      <c r="K106" s="406"/>
      <c r="L106" s="406"/>
      <c r="M106" s="406"/>
      <c r="N106" s="406"/>
      <c r="O106" s="406"/>
      <c r="P106" s="406"/>
      <c r="Q106" s="406"/>
      <c r="R106" s="406"/>
      <c r="S106" s="406"/>
      <c r="T106" s="406"/>
      <c r="U106" s="406"/>
      <c r="V106" s="406"/>
      <c r="W106" s="406"/>
      <c r="X106" s="406"/>
      <c r="Y106" s="406"/>
      <c r="Z106" s="406"/>
      <c r="AA106" s="406"/>
      <c r="AB106" s="406"/>
      <c r="AC106" s="406"/>
      <c r="AD106" s="406"/>
      <c r="AE106" s="406"/>
      <c r="AF106" s="406"/>
      <c r="AG106" s="406"/>
      <c r="AH106" s="406"/>
      <c r="AI106" s="406"/>
      <c r="AJ106" s="406"/>
      <c r="AK106" s="406"/>
      <c r="AL106" s="406"/>
      <c r="AM106" s="406"/>
      <c r="AN106" s="406"/>
      <c r="AO106" s="406"/>
      <c r="AP106" s="406"/>
      <c r="AQ106" s="406"/>
      <c r="AR106" s="406"/>
      <c r="AS106" s="406"/>
      <c r="AT106" s="406"/>
      <c r="AU106" s="406"/>
      <c r="AV106" s="406"/>
      <c r="AW106" s="406"/>
      <c r="AX106" s="406"/>
      <c r="AY106" s="406"/>
      <c r="AZ106" s="406"/>
      <c r="BA106" s="406"/>
      <c r="BB106" s="406"/>
      <c r="BC106" s="406"/>
      <c r="BD106" s="406"/>
      <c r="BE106" s="406"/>
      <c r="BF106" s="406"/>
      <c r="BG106" s="406"/>
      <c r="BH106" s="406"/>
      <c r="BI106" s="406"/>
      <c r="BJ106" s="406"/>
      <c r="BK106" s="406"/>
      <c r="BL106" s="406"/>
      <c r="BM106" s="406"/>
      <c r="BN106" s="406"/>
      <c r="BO106" s="406"/>
      <c r="BP106" s="406"/>
      <c r="BQ106" s="406"/>
      <c r="BR106" s="406"/>
      <c r="BS106" s="406"/>
      <c r="BT106" s="406"/>
      <c r="BU106" s="406"/>
      <c r="BV106" s="406"/>
      <c r="BW106" s="406"/>
      <c r="BX106" s="406"/>
      <c r="BY106" s="406"/>
      <c r="BZ106" s="406"/>
      <c r="CA106" s="406"/>
      <c r="CB106" s="406"/>
      <c r="CC106" s="406"/>
      <c r="CD106" s="406"/>
      <c r="CE106" s="406"/>
      <c r="CF106" s="406"/>
      <c r="CG106" s="406"/>
      <c r="CH106" s="406"/>
      <c r="CI106" s="406"/>
      <c r="CJ106" s="406"/>
      <c r="CK106" s="406"/>
      <c r="CL106" s="60"/>
      <c r="CM106" s="60"/>
      <c r="CN106" s="60"/>
      <c r="CO106" s="60"/>
      <c r="CP106" s="20"/>
      <c r="CQ106" s="20"/>
      <c r="CR106" s="20"/>
      <c r="CS106" s="20"/>
      <c r="CT106" s="20"/>
      <c r="CU106" s="20"/>
      <c r="CV106" s="20"/>
      <c r="CW106" s="20"/>
      <c r="CX106" s="20"/>
      <c r="CY106" s="20"/>
      <c r="CZ106" s="20"/>
      <c r="DA106" s="20"/>
      <c r="DB106" s="20"/>
      <c r="DC106" s="20"/>
      <c r="DD106" s="20"/>
      <c r="DE106" s="20"/>
      <c r="DF106" s="36"/>
      <c r="DG106" s="36"/>
      <c r="DH106" s="36"/>
      <c r="DI106" s="20"/>
      <c r="DJ106" s="20"/>
      <c r="DK106" s="20"/>
      <c r="DL106" s="20"/>
      <c r="DM106" s="20"/>
      <c r="DN106" s="20"/>
      <c r="DO106" s="20"/>
      <c r="DP106" s="115" t="s">
        <v>156</v>
      </c>
      <c r="DQ106" s="85" t="s">
        <v>87</v>
      </c>
      <c r="DR106" s="83" t="s">
        <v>157</v>
      </c>
      <c r="DS106" s="83" t="str">
        <f>IF(AND(DR65&gt;=15,DR65&lt;=105),"OK","NG")</f>
        <v>NG</v>
      </c>
      <c r="DT106" s="83" t="s">
        <v>13</v>
      </c>
      <c r="DU106" s="83" t="s">
        <v>158</v>
      </c>
      <c r="DV106" s="83" t="str">
        <f>IF(AND(DU65&gt;=600,DU65&lt;=900),"OK","NG")</f>
        <v>NG</v>
      </c>
      <c r="DW106" s="83" t="s">
        <v>90</v>
      </c>
      <c r="DX106" s="102">
        <v>352</v>
      </c>
      <c r="DY106" s="54" t="str">
        <f t="shared" si="2"/>
        <v>RG2-6221:10NGヘリカルギヤ0NGC1</v>
      </c>
      <c r="DZ106" s="20"/>
      <c r="EA106" s="20"/>
    </row>
    <row r="107" spans="5:131" s="17" customFormat="1" ht="8.1" customHeight="1" x14ac:dyDescent="0.15">
      <c r="E107" s="406"/>
      <c r="F107" s="406"/>
      <c r="G107" s="406"/>
      <c r="H107" s="406"/>
      <c r="I107" s="406"/>
      <c r="J107" s="406"/>
      <c r="K107" s="406"/>
      <c r="L107" s="406"/>
      <c r="M107" s="406"/>
      <c r="N107" s="406"/>
      <c r="O107" s="406"/>
      <c r="P107" s="406"/>
      <c r="Q107" s="406"/>
      <c r="R107" s="406"/>
      <c r="S107" s="406"/>
      <c r="T107" s="406"/>
      <c r="U107" s="406"/>
      <c r="V107" s="406"/>
      <c r="W107" s="406"/>
      <c r="X107" s="406"/>
      <c r="Y107" s="406"/>
      <c r="Z107" s="406"/>
      <c r="AA107" s="406"/>
      <c r="AB107" s="406"/>
      <c r="AC107" s="406"/>
      <c r="AD107" s="406"/>
      <c r="AE107" s="406"/>
      <c r="AF107" s="406"/>
      <c r="AG107" s="406"/>
      <c r="AH107" s="406"/>
      <c r="AI107" s="406"/>
      <c r="AJ107" s="406"/>
      <c r="AK107" s="406"/>
      <c r="AL107" s="406"/>
      <c r="AM107" s="406"/>
      <c r="AN107" s="406"/>
      <c r="AO107" s="406"/>
      <c r="AP107" s="406"/>
      <c r="AQ107" s="406"/>
      <c r="AR107" s="406"/>
      <c r="AS107" s="406"/>
      <c r="AT107" s="406"/>
      <c r="AU107" s="406"/>
      <c r="AV107" s="406"/>
      <c r="AW107" s="406"/>
      <c r="AX107" s="406"/>
      <c r="AY107" s="406"/>
      <c r="AZ107" s="406"/>
      <c r="BA107" s="406"/>
      <c r="BB107" s="406"/>
      <c r="BC107" s="406"/>
      <c r="BD107" s="406"/>
      <c r="BE107" s="406"/>
      <c r="BF107" s="406"/>
      <c r="BG107" s="406"/>
      <c r="BH107" s="406"/>
      <c r="BI107" s="406"/>
      <c r="BJ107" s="406"/>
      <c r="BK107" s="406"/>
      <c r="BL107" s="406"/>
      <c r="BM107" s="406"/>
      <c r="BN107" s="406"/>
      <c r="BO107" s="406"/>
      <c r="BP107" s="406"/>
      <c r="BQ107" s="406"/>
      <c r="BR107" s="406"/>
      <c r="BS107" s="406"/>
      <c r="BT107" s="406"/>
      <c r="BU107" s="406"/>
      <c r="BV107" s="406"/>
      <c r="BW107" s="406"/>
      <c r="BX107" s="406"/>
      <c r="BY107" s="406"/>
      <c r="BZ107" s="406"/>
      <c r="CA107" s="406"/>
      <c r="CB107" s="406"/>
      <c r="CC107" s="406"/>
      <c r="CD107" s="406"/>
      <c r="CE107" s="406"/>
      <c r="CF107" s="406"/>
      <c r="CG107" s="406"/>
      <c r="CH107" s="406"/>
      <c r="CI107" s="406"/>
      <c r="CJ107" s="406"/>
      <c r="CK107" s="406"/>
      <c r="CL107" s="60"/>
      <c r="CM107" s="60"/>
      <c r="CN107" s="60"/>
      <c r="CO107" s="60"/>
      <c r="CP107" s="20"/>
      <c r="CQ107" s="20"/>
      <c r="CR107" s="20"/>
      <c r="CS107" s="20"/>
      <c r="CT107" s="20"/>
      <c r="CU107" s="20"/>
      <c r="CV107" s="20"/>
      <c r="CW107" s="20"/>
      <c r="CX107" s="20"/>
      <c r="CY107" s="20"/>
      <c r="CZ107" s="20"/>
      <c r="DA107" s="20"/>
      <c r="DB107" s="20"/>
      <c r="DC107" s="20"/>
      <c r="DD107" s="20"/>
      <c r="DE107" s="20"/>
      <c r="DF107" s="36"/>
      <c r="DG107" s="36"/>
      <c r="DH107" s="36"/>
      <c r="DI107" s="20"/>
      <c r="DJ107" s="20"/>
      <c r="DK107" s="20"/>
      <c r="DL107" s="20"/>
      <c r="DM107" s="20"/>
      <c r="DN107" s="20"/>
      <c r="DO107" s="20"/>
      <c r="DP107" s="115" t="s">
        <v>156</v>
      </c>
      <c r="DQ107" s="85" t="s">
        <v>87</v>
      </c>
      <c r="DR107" s="83" t="s">
        <v>157</v>
      </c>
      <c r="DS107" s="83" t="str">
        <f>IF(AND(DR65&gt;=15,DR65&lt;=105),"OK","NG")</f>
        <v>NG</v>
      </c>
      <c r="DT107" s="83" t="s">
        <v>13</v>
      </c>
      <c r="DU107" s="83" t="s">
        <v>158</v>
      </c>
      <c r="DV107" s="83" t="str">
        <f>IF(AND(DU65&gt;=600,DU65&lt;=900),"OK","NG")</f>
        <v>NG</v>
      </c>
      <c r="DW107" s="83" t="s">
        <v>91</v>
      </c>
      <c r="DX107" s="102">
        <v>417</v>
      </c>
      <c r="DY107" s="54" t="str">
        <f t="shared" si="2"/>
        <v>RG2-6221:10NGヘリカルギヤ0NGC2</v>
      </c>
      <c r="DZ107" s="20"/>
      <c r="EA107" s="20"/>
    </row>
    <row r="108" spans="5:131" s="17" customFormat="1" ht="8.1" customHeight="1" x14ac:dyDescent="0.15">
      <c r="E108" s="406"/>
      <c r="F108" s="406"/>
      <c r="G108" s="406"/>
      <c r="H108" s="406"/>
      <c r="I108" s="406"/>
      <c r="J108" s="406"/>
      <c r="K108" s="406"/>
      <c r="L108" s="406"/>
      <c r="M108" s="406"/>
      <c r="N108" s="406"/>
      <c r="O108" s="406"/>
      <c r="P108" s="406"/>
      <c r="Q108" s="406"/>
      <c r="R108" s="406"/>
      <c r="S108" s="406"/>
      <c r="T108" s="406"/>
      <c r="U108" s="406"/>
      <c r="V108" s="406"/>
      <c r="W108" s="406"/>
      <c r="X108" s="406"/>
      <c r="Y108" s="406"/>
      <c r="Z108" s="406"/>
      <c r="AA108" s="406"/>
      <c r="AB108" s="406"/>
      <c r="AC108" s="406"/>
      <c r="AD108" s="406"/>
      <c r="AE108" s="406"/>
      <c r="AF108" s="406"/>
      <c r="AG108" s="406"/>
      <c r="AH108" s="406"/>
      <c r="AI108" s="406"/>
      <c r="AJ108" s="406"/>
      <c r="AK108" s="406"/>
      <c r="AL108" s="406"/>
      <c r="AM108" s="406"/>
      <c r="AN108" s="406"/>
      <c r="AO108" s="406"/>
      <c r="AP108" s="406"/>
      <c r="AQ108" s="406"/>
      <c r="AR108" s="406"/>
      <c r="AS108" s="406"/>
      <c r="AT108" s="406"/>
      <c r="AU108" s="406"/>
      <c r="AV108" s="406"/>
      <c r="AW108" s="406"/>
      <c r="AX108" s="406"/>
      <c r="AY108" s="406"/>
      <c r="AZ108" s="406"/>
      <c r="BA108" s="406"/>
      <c r="BB108" s="406"/>
      <c r="BC108" s="406"/>
      <c r="BD108" s="406"/>
      <c r="BE108" s="406"/>
      <c r="BF108" s="406"/>
      <c r="BG108" s="406"/>
      <c r="BH108" s="406"/>
      <c r="BI108" s="406"/>
      <c r="BJ108" s="406"/>
      <c r="BK108" s="406"/>
      <c r="BL108" s="406"/>
      <c r="BM108" s="406"/>
      <c r="BN108" s="406"/>
      <c r="BO108" s="406"/>
      <c r="BP108" s="406"/>
      <c r="BQ108" s="406"/>
      <c r="BR108" s="406"/>
      <c r="BS108" s="406"/>
      <c r="BT108" s="406"/>
      <c r="BU108" s="406"/>
      <c r="BV108" s="406"/>
      <c r="BW108" s="406"/>
      <c r="BX108" s="406"/>
      <c r="BY108" s="406"/>
      <c r="BZ108" s="406"/>
      <c r="CA108" s="406"/>
      <c r="CB108" s="406"/>
      <c r="CC108" s="406"/>
      <c r="CD108" s="406"/>
      <c r="CE108" s="406"/>
      <c r="CF108" s="406"/>
      <c r="CG108" s="406"/>
      <c r="CH108" s="406"/>
      <c r="CI108" s="406"/>
      <c r="CJ108" s="406"/>
      <c r="CK108" s="406"/>
      <c r="CL108" s="60"/>
      <c r="CM108" s="60"/>
      <c r="CN108" s="60"/>
      <c r="CO108" s="60"/>
      <c r="CP108" s="20"/>
      <c r="CQ108" s="20"/>
      <c r="CR108" s="20"/>
      <c r="CS108" s="20"/>
      <c r="CT108" s="20"/>
      <c r="CU108" s="20"/>
      <c r="CV108" s="20"/>
      <c r="CW108" s="20"/>
      <c r="CX108" s="20"/>
      <c r="CY108" s="20"/>
      <c r="CZ108" s="20"/>
      <c r="DA108" s="20"/>
      <c r="DB108" s="20"/>
      <c r="DC108" s="20"/>
      <c r="DD108" s="20"/>
      <c r="DE108" s="20"/>
      <c r="DF108" s="36"/>
      <c r="DG108" s="36"/>
      <c r="DH108" s="36"/>
      <c r="DI108" s="20"/>
      <c r="DJ108" s="20"/>
      <c r="DK108" s="20"/>
      <c r="DL108" s="20"/>
      <c r="DM108" s="20"/>
      <c r="DN108" s="20"/>
      <c r="DO108" s="20"/>
      <c r="DP108" s="115" t="s">
        <v>156</v>
      </c>
      <c r="DQ108" s="85" t="s">
        <v>87</v>
      </c>
      <c r="DR108" s="83" t="s">
        <v>157</v>
      </c>
      <c r="DS108" s="83" t="str">
        <f>IF(AND(DR65&gt;=15,DR65&lt;=105),"OK","NG")</f>
        <v>NG</v>
      </c>
      <c r="DT108" s="83" t="s">
        <v>13</v>
      </c>
      <c r="DU108" s="83" t="s">
        <v>159</v>
      </c>
      <c r="DV108" s="83" t="str">
        <f>IF(AND(DU65&gt;900,DU65&lt;=1150),"OK","NG")</f>
        <v>NG</v>
      </c>
      <c r="DW108" s="83" t="s">
        <v>90</v>
      </c>
      <c r="DX108" s="102">
        <v>419</v>
      </c>
      <c r="DY108" s="54" t="str">
        <f t="shared" si="2"/>
        <v>RG2-6221:10NGヘリカルギヤ0NGC1</v>
      </c>
      <c r="DZ108" s="20"/>
      <c r="EA108" s="20"/>
    </row>
    <row r="109" spans="5:131" s="17" customFormat="1" ht="8.1" customHeight="1" x14ac:dyDescent="0.15">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06"/>
      <c r="AA109" s="406"/>
      <c r="AB109" s="406"/>
      <c r="AC109" s="406"/>
      <c r="AD109" s="406"/>
      <c r="AE109" s="406"/>
      <c r="AF109" s="406"/>
      <c r="AG109" s="406"/>
      <c r="AH109" s="406"/>
      <c r="AI109" s="406"/>
      <c r="AJ109" s="406"/>
      <c r="AK109" s="406"/>
      <c r="AL109" s="406"/>
      <c r="AM109" s="406"/>
      <c r="AN109" s="406"/>
      <c r="AO109" s="406"/>
      <c r="AP109" s="406"/>
      <c r="AQ109" s="406"/>
      <c r="AR109" s="406"/>
      <c r="AS109" s="406"/>
      <c r="AT109" s="406"/>
      <c r="AU109" s="406"/>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06"/>
      <c r="BQ109" s="406"/>
      <c r="BR109" s="406"/>
      <c r="BS109" s="406"/>
      <c r="BT109" s="406"/>
      <c r="BU109" s="406"/>
      <c r="BV109" s="406"/>
      <c r="BW109" s="406"/>
      <c r="BX109" s="406"/>
      <c r="BY109" s="406"/>
      <c r="BZ109" s="406"/>
      <c r="CA109" s="406"/>
      <c r="CB109" s="406"/>
      <c r="CC109" s="406"/>
      <c r="CD109" s="406"/>
      <c r="CE109" s="406"/>
      <c r="CF109" s="406"/>
      <c r="CG109" s="406"/>
      <c r="CH109" s="406"/>
      <c r="CI109" s="406"/>
      <c r="CJ109" s="406"/>
      <c r="CK109" s="406"/>
      <c r="CL109" s="60"/>
      <c r="CM109" s="60"/>
      <c r="CN109" s="60"/>
      <c r="CO109" s="60"/>
      <c r="CP109" s="20"/>
      <c r="CQ109" s="20"/>
      <c r="CR109" s="20"/>
      <c r="CS109" s="20"/>
      <c r="CT109" s="20"/>
      <c r="CU109" s="20"/>
      <c r="CV109" s="20"/>
      <c r="CW109" s="20"/>
      <c r="CX109" s="20"/>
      <c r="CY109" s="20"/>
      <c r="CZ109" s="20"/>
      <c r="DA109" s="20"/>
      <c r="DB109" s="20"/>
      <c r="DC109" s="20"/>
      <c r="DD109" s="20"/>
      <c r="DE109" s="20"/>
      <c r="DF109" s="36"/>
      <c r="DG109" s="36"/>
      <c r="DH109" s="36"/>
      <c r="DI109" s="20"/>
      <c r="DJ109" s="20"/>
      <c r="DK109" s="20"/>
      <c r="DL109" s="20"/>
      <c r="DM109" s="20"/>
      <c r="DN109" s="20"/>
      <c r="DO109" s="20"/>
      <c r="DP109" s="115" t="s">
        <v>156</v>
      </c>
      <c r="DQ109" s="85" t="s">
        <v>87</v>
      </c>
      <c r="DR109" s="83" t="s">
        <v>157</v>
      </c>
      <c r="DS109" s="83" t="str">
        <f>IF(AND(DR65&gt;=15,DR65&lt;=105),"OK","NG")</f>
        <v>NG</v>
      </c>
      <c r="DT109" s="83" t="s">
        <v>13</v>
      </c>
      <c r="DU109" s="83" t="s">
        <v>159</v>
      </c>
      <c r="DV109" s="83" t="str">
        <f>IF(AND(DU65&gt;900,DU65&lt;=1150),"OK","NG")</f>
        <v>NG</v>
      </c>
      <c r="DW109" s="83" t="s">
        <v>91</v>
      </c>
      <c r="DX109" s="102">
        <v>557</v>
      </c>
      <c r="DY109" s="54" t="str">
        <f t="shared" si="2"/>
        <v>RG2-6221:10NGヘリカルギヤ0NGC2</v>
      </c>
      <c r="DZ109" s="20"/>
      <c r="EA109" s="20"/>
    </row>
    <row r="110" spans="5:131" s="17" customFormat="1" ht="8.1" customHeight="1" x14ac:dyDescent="0.15">
      <c r="E110" s="401" t="s">
        <v>289</v>
      </c>
      <c r="F110" s="401"/>
      <c r="G110" s="401"/>
      <c r="H110" s="401"/>
      <c r="I110" s="401"/>
      <c r="J110" s="401"/>
      <c r="K110" s="401"/>
      <c r="L110" s="401"/>
      <c r="M110" s="401"/>
      <c r="N110" s="401"/>
      <c r="O110" s="401"/>
      <c r="P110" s="401"/>
      <c r="Q110" s="401"/>
      <c r="R110" s="401"/>
      <c r="S110" s="401"/>
      <c r="T110" s="401"/>
      <c r="U110" s="401"/>
      <c r="V110" s="401"/>
      <c r="W110" s="401"/>
      <c r="X110" s="401"/>
      <c r="Y110" s="401"/>
      <c r="Z110" s="401"/>
      <c r="AA110" s="401"/>
      <c r="AB110" s="401"/>
      <c r="AC110" s="401"/>
      <c r="AD110" s="401"/>
      <c r="AE110" s="401"/>
      <c r="AF110" s="401"/>
      <c r="AG110" s="401"/>
      <c r="AH110" s="401"/>
      <c r="AI110" s="401"/>
      <c r="AJ110" s="401"/>
      <c r="AK110" s="401"/>
      <c r="AL110" s="401"/>
      <c r="AM110" s="401"/>
      <c r="AN110" s="401"/>
      <c r="AO110" s="401"/>
      <c r="AP110" s="401"/>
      <c r="AQ110" s="401"/>
      <c r="AR110" s="401"/>
      <c r="AS110" s="401"/>
      <c r="AT110" s="401"/>
      <c r="AU110" s="401"/>
      <c r="AV110" s="401"/>
      <c r="AW110" s="401"/>
      <c r="AX110" s="401"/>
      <c r="AY110" s="401"/>
      <c r="AZ110" s="401"/>
      <c r="BA110" s="401"/>
      <c r="BB110" s="401"/>
      <c r="BC110" s="401"/>
      <c r="BD110" s="401"/>
      <c r="BE110" s="401"/>
      <c r="BF110" s="401"/>
      <c r="BG110" s="401"/>
      <c r="BH110" s="401"/>
      <c r="BI110" s="401"/>
      <c r="BJ110" s="401"/>
      <c r="BK110" s="401"/>
      <c r="BL110" s="401"/>
      <c r="BM110" s="401"/>
      <c r="BN110" s="401"/>
      <c r="BO110" s="401"/>
      <c r="BP110" s="401"/>
      <c r="BQ110" s="401"/>
      <c r="BR110" s="401"/>
      <c r="BS110" s="401"/>
      <c r="BT110" s="401"/>
      <c r="BU110" s="401"/>
      <c r="BV110" s="401"/>
      <c r="BW110" s="401"/>
      <c r="BX110" s="401"/>
      <c r="BY110" s="401"/>
      <c r="BZ110" s="401"/>
      <c r="CA110" s="401"/>
      <c r="CB110" s="401"/>
      <c r="CC110" s="401"/>
      <c r="CD110" s="401"/>
      <c r="CE110" s="401"/>
      <c r="CF110" s="401"/>
      <c r="CG110" s="401"/>
      <c r="CH110" s="401"/>
      <c r="CI110" s="401"/>
      <c r="CJ110" s="401"/>
      <c r="CK110" s="401"/>
      <c r="CL110" s="60"/>
      <c r="CM110" s="60"/>
      <c r="CN110" s="60"/>
      <c r="CO110" s="60"/>
      <c r="CP110" s="20"/>
      <c r="CQ110" s="20"/>
      <c r="CR110" s="20"/>
      <c r="CS110" s="20"/>
      <c r="CT110" s="20"/>
      <c r="CU110" s="20"/>
      <c r="CV110" s="20"/>
      <c r="CW110" s="20"/>
      <c r="CX110" s="20"/>
      <c r="CY110" s="20"/>
      <c r="CZ110" s="20"/>
      <c r="DA110" s="20"/>
      <c r="DB110" s="20"/>
      <c r="DC110" s="20"/>
      <c r="DD110" s="36"/>
      <c r="DE110" s="20"/>
      <c r="DF110" s="20"/>
      <c r="DG110" s="20"/>
      <c r="DH110" s="20"/>
      <c r="DI110" s="20"/>
      <c r="DJ110" s="20"/>
      <c r="DK110" s="20"/>
      <c r="DL110" s="20"/>
      <c r="DM110" s="20"/>
      <c r="DN110" s="20"/>
      <c r="DO110" s="20"/>
      <c r="DP110" s="115" t="s">
        <v>156</v>
      </c>
      <c r="DQ110" s="85" t="s">
        <v>160</v>
      </c>
      <c r="DR110" s="83" t="s">
        <v>88</v>
      </c>
      <c r="DS110" s="83" t="str">
        <f>IF(AND(DR65&gt;=15,DR65&lt;=60),"OK","NG")</f>
        <v>NG</v>
      </c>
      <c r="DT110" s="83" t="s">
        <v>6</v>
      </c>
      <c r="DU110" s="83" t="s">
        <v>124</v>
      </c>
      <c r="DV110" s="83" t="str">
        <f>IF(AND(DU65&gt;=600,DU65&lt;=1800),"OK","NG")</f>
        <v>NG</v>
      </c>
      <c r="DW110" s="83" t="s">
        <v>90</v>
      </c>
      <c r="DX110" s="102">
        <v>402</v>
      </c>
      <c r="DY110" s="54" t="str">
        <f t="shared" si="2"/>
        <v>RG2-6222:10NGウォームギヤ0NGC1</v>
      </c>
      <c r="DZ110" s="20"/>
      <c r="EA110" s="20"/>
    </row>
    <row r="111" spans="5:131" s="17" customFormat="1" ht="8.1" customHeight="1" x14ac:dyDescent="0.15">
      <c r="E111" s="401"/>
      <c r="F111" s="401"/>
      <c r="G111" s="401"/>
      <c r="H111" s="401"/>
      <c r="I111" s="401"/>
      <c r="J111" s="401"/>
      <c r="K111" s="401"/>
      <c r="L111" s="401"/>
      <c r="M111" s="401"/>
      <c r="N111" s="401"/>
      <c r="O111" s="401"/>
      <c r="P111" s="401"/>
      <c r="Q111" s="401"/>
      <c r="R111" s="401"/>
      <c r="S111" s="401"/>
      <c r="T111" s="401"/>
      <c r="U111" s="401"/>
      <c r="V111" s="401"/>
      <c r="W111" s="401"/>
      <c r="X111" s="401"/>
      <c r="Y111" s="401"/>
      <c r="Z111" s="401"/>
      <c r="AA111" s="401"/>
      <c r="AB111" s="401"/>
      <c r="AC111" s="401"/>
      <c r="AD111" s="401"/>
      <c r="AE111" s="401"/>
      <c r="AF111" s="401"/>
      <c r="AG111" s="401"/>
      <c r="AH111" s="401"/>
      <c r="AI111" s="401"/>
      <c r="AJ111" s="401"/>
      <c r="AK111" s="401"/>
      <c r="AL111" s="401"/>
      <c r="AM111" s="401"/>
      <c r="AN111" s="401"/>
      <c r="AO111" s="401"/>
      <c r="AP111" s="401"/>
      <c r="AQ111" s="401"/>
      <c r="AR111" s="401"/>
      <c r="AS111" s="401"/>
      <c r="AT111" s="401"/>
      <c r="AU111" s="401"/>
      <c r="AV111" s="401"/>
      <c r="AW111" s="401"/>
      <c r="AX111" s="401"/>
      <c r="AY111" s="401"/>
      <c r="AZ111" s="401"/>
      <c r="BA111" s="401"/>
      <c r="BB111" s="401"/>
      <c r="BC111" s="401"/>
      <c r="BD111" s="401"/>
      <c r="BE111" s="401"/>
      <c r="BF111" s="401"/>
      <c r="BG111" s="401"/>
      <c r="BH111" s="401"/>
      <c r="BI111" s="401"/>
      <c r="BJ111" s="401"/>
      <c r="BK111" s="401"/>
      <c r="BL111" s="401"/>
      <c r="BM111" s="401"/>
      <c r="BN111" s="401"/>
      <c r="BO111" s="401"/>
      <c r="BP111" s="401"/>
      <c r="BQ111" s="401"/>
      <c r="BR111" s="401"/>
      <c r="BS111" s="401"/>
      <c r="BT111" s="401"/>
      <c r="BU111" s="401"/>
      <c r="BV111" s="401"/>
      <c r="BW111" s="401"/>
      <c r="BX111" s="401"/>
      <c r="BY111" s="401"/>
      <c r="BZ111" s="401"/>
      <c r="CA111" s="401"/>
      <c r="CB111" s="401"/>
      <c r="CC111" s="401"/>
      <c r="CD111" s="401"/>
      <c r="CE111" s="401"/>
      <c r="CF111" s="401"/>
      <c r="CG111" s="401"/>
      <c r="CH111" s="401"/>
      <c r="CI111" s="401"/>
      <c r="CJ111" s="401"/>
      <c r="CK111" s="401"/>
      <c r="CL111" s="60"/>
      <c r="CM111" s="60"/>
      <c r="CN111" s="60"/>
      <c r="CO111" s="6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115" t="s">
        <v>156</v>
      </c>
      <c r="DQ111" s="85" t="s">
        <v>160</v>
      </c>
      <c r="DR111" s="83" t="s">
        <v>88</v>
      </c>
      <c r="DS111" s="83" t="str">
        <f>IF(AND(DR65&gt;=15,DR65&lt;=60),"OK","NG")</f>
        <v>NG</v>
      </c>
      <c r="DT111" s="83" t="s">
        <v>6</v>
      </c>
      <c r="DU111" s="83" t="s">
        <v>124</v>
      </c>
      <c r="DV111" s="83" t="str">
        <f>IF(AND(DU65&gt;=600,DU65&lt;=1800),"OK","NG")</f>
        <v>NG</v>
      </c>
      <c r="DW111" s="83" t="s">
        <v>91</v>
      </c>
      <c r="DX111" s="102">
        <v>455</v>
      </c>
      <c r="DY111" s="54" t="str">
        <f t="shared" si="2"/>
        <v>RG2-6222:10NGウォームギヤ0NGC2</v>
      </c>
      <c r="DZ111" s="20"/>
      <c r="EA111" s="20"/>
    </row>
    <row r="112" spans="5:131" s="17" customFormat="1" ht="8.1" customHeight="1" x14ac:dyDescent="0.15">
      <c r="E112" s="385" t="s">
        <v>290</v>
      </c>
      <c r="F112" s="385"/>
      <c r="G112" s="385"/>
      <c r="H112" s="385" t="s">
        <v>177</v>
      </c>
      <c r="I112" s="385"/>
      <c r="J112" s="385"/>
      <c r="K112" s="385"/>
      <c r="L112" s="385"/>
      <c r="M112" s="385"/>
      <c r="N112" s="385"/>
      <c r="O112" s="385"/>
      <c r="P112" s="385"/>
      <c r="Q112" s="385"/>
      <c r="R112" s="385"/>
      <c r="S112" s="385"/>
      <c r="T112" s="385"/>
      <c r="U112" s="385"/>
      <c r="V112" s="385"/>
      <c r="W112" s="385"/>
      <c r="X112" s="385" t="s">
        <v>178</v>
      </c>
      <c r="Y112" s="385"/>
      <c r="Z112" s="385"/>
      <c r="AA112" s="385"/>
      <c r="AB112" s="385"/>
      <c r="AC112" s="385"/>
      <c r="AD112" s="385"/>
      <c r="AE112" s="385"/>
      <c r="AF112" s="385"/>
      <c r="AG112" s="385"/>
      <c r="AH112" s="385"/>
      <c r="AI112" s="385"/>
      <c r="AJ112" s="385"/>
      <c r="AK112" s="385" t="s">
        <v>291</v>
      </c>
      <c r="AL112" s="385"/>
      <c r="AM112" s="385"/>
      <c r="AN112" s="385"/>
      <c r="AO112" s="385"/>
      <c r="AP112" s="385"/>
      <c r="AQ112" s="385"/>
      <c r="AR112" s="385"/>
      <c r="AS112" s="385"/>
      <c r="AT112" s="385"/>
      <c r="AU112" s="385"/>
      <c r="AV112" s="385"/>
      <c r="AW112" s="385"/>
      <c r="AX112" s="385"/>
      <c r="AY112" s="385"/>
      <c r="AZ112" s="385"/>
      <c r="BA112" s="385"/>
      <c r="BB112" s="385"/>
      <c r="BC112" s="385"/>
      <c r="BD112" s="385"/>
      <c r="BE112" s="385"/>
      <c r="BF112" s="385"/>
      <c r="BG112" s="385"/>
      <c r="BH112" s="385" t="s">
        <v>292</v>
      </c>
      <c r="BI112" s="385"/>
      <c r="BJ112" s="385"/>
      <c r="BK112" s="385"/>
      <c r="BL112" s="385"/>
      <c r="BM112" s="385"/>
      <c r="BN112" s="385"/>
      <c r="BO112" s="385"/>
      <c r="BP112" s="385"/>
      <c r="BQ112" s="385"/>
      <c r="BR112" s="385"/>
      <c r="BS112" s="385"/>
      <c r="BT112" s="385"/>
      <c r="BU112" s="385"/>
      <c r="BV112" s="385"/>
      <c r="BW112" s="385"/>
      <c r="BX112" s="385"/>
      <c r="BY112" s="385"/>
      <c r="BZ112" s="385"/>
      <c r="CA112" s="385"/>
      <c r="CB112" s="385"/>
      <c r="CC112" s="405"/>
      <c r="CD112" s="300" t="s">
        <v>293</v>
      </c>
      <c r="CE112" s="301"/>
      <c r="CF112" s="301"/>
      <c r="CG112" s="301"/>
      <c r="CH112" s="301"/>
      <c r="CI112" s="301"/>
      <c r="CJ112" s="301"/>
      <c r="CK112" s="302"/>
      <c r="CL112" s="60"/>
      <c r="CM112" s="60"/>
      <c r="CN112" s="60"/>
      <c r="CO112" s="6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115" t="s">
        <v>156</v>
      </c>
      <c r="DQ112" s="85" t="s">
        <v>160</v>
      </c>
      <c r="DR112" s="83" t="s">
        <v>88</v>
      </c>
      <c r="DS112" s="83" t="str">
        <f>IF(AND(DR65&gt;=15,DR65&lt;=60),"OK","NG")</f>
        <v>NG</v>
      </c>
      <c r="DT112" s="83" t="s">
        <v>6</v>
      </c>
      <c r="DU112" s="83" t="s">
        <v>161</v>
      </c>
      <c r="DV112" s="83" t="str">
        <f>IF(AND(DU65&gt;1800,DU65&lt;=3000),"OK","NG")</f>
        <v>NG</v>
      </c>
      <c r="DW112" s="83" t="s">
        <v>90</v>
      </c>
      <c r="DX112" s="102">
        <v>556</v>
      </c>
      <c r="DY112" s="54" t="str">
        <f t="shared" si="2"/>
        <v>RG2-6222:10NGウォームギヤ0NGC1</v>
      </c>
      <c r="DZ112" s="20"/>
      <c r="EA112" s="20"/>
    </row>
    <row r="113" spans="5:131" s="17" customFormat="1" ht="8.1" customHeight="1" x14ac:dyDescent="0.15">
      <c r="E113" s="385"/>
      <c r="F113" s="385"/>
      <c r="G113" s="385"/>
      <c r="H113" s="385"/>
      <c r="I113" s="385"/>
      <c r="J113" s="385"/>
      <c r="K113" s="385"/>
      <c r="L113" s="385"/>
      <c r="M113" s="385"/>
      <c r="N113" s="385"/>
      <c r="O113" s="385"/>
      <c r="P113" s="385"/>
      <c r="Q113" s="385"/>
      <c r="R113" s="385"/>
      <c r="S113" s="385"/>
      <c r="T113" s="385"/>
      <c r="U113" s="385"/>
      <c r="V113" s="385"/>
      <c r="W113" s="385"/>
      <c r="X113" s="385"/>
      <c r="Y113" s="385"/>
      <c r="Z113" s="385"/>
      <c r="AA113" s="385"/>
      <c r="AB113" s="385"/>
      <c r="AC113" s="385"/>
      <c r="AD113" s="385"/>
      <c r="AE113" s="385"/>
      <c r="AF113" s="385"/>
      <c r="AG113" s="385"/>
      <c r="AH113" s="385"/>
      <c r="AI113" s="385"/>
      <c r="AJ113" s="385"/>
      <c r="AK113" s="385"/>
      <c r="AL113" s="385"/>
      <c r="AM113" s="385"/>
      <c r="AN113" s="385"/>
      <c r="AO113" s="385"/>
      <c r="AP113" s="385"/>
      <c r="AQ113" s="385"/>
      <c r="AR113" s="385"/>
      <c r="AS113" s="385"/>
      <c r="AT113" s="385"/>
      <c r="AU113" s="385"/>
      <c r="AV113" s="385"/>
      <c r="AW113" s="385"/>
      <c r="AX113" s="385"/>
      <c r="AY113" s="385"/>
      <c r="AZ113" s="385"/>
      <c r="BA113" s="385"/>
      <c r="BB113" s="385"/>
      <c r="BC113" s="385"/>
      <c r="BD113" s="385"/>
      <c r="BE113" s="385"/>
      <c r="BF113" s="385"/>
      <c r="BG113" s="385"/>
      <c r="BH113" s="385"/>
      <c r="BI113" s="385"/>
      <c r="BJ113" s="385"/>
      <c r="BK113" s="385"/>
      <c r="BL113" s="385"/>
      <c r="BM113" s="385"/>
      <c r="BN113" s="385"/>
      <c r="BO113" s="385"/>
      <c r="BP113" s="385"/>
      <c r="BQ113" s="385"/>
      <c r="BR113" s="385"/>
      <c r="BS113" s="385"/>
      <c r="BT113" s="385"/>
      <c r="BU113" s="385"/>
      <c r="BV113" s="385"/>
      <c r="BW113" s="385"/>
      <c r="BX113" s="385"/>
      <c r="BY113" s="385"/>
      <c r="BZ113" s="385"/>
      <c r="CA113" s="385"/>
      <c r="CB113" s="385"/>
      <c r="CC113" s="405"/>
      <c r="CD113" s="303"/>
      <c r="CE113" s="304"/>
      <c r="CF113" s="304"/>
      <c r="CG113" s="304"/>
      <c r="CH113" s="304"/>
      <c r="CI113" s="304"/>
      <c r="CJ113" s="304"/>
      <c r="CK113" s="305"/>
      <c r="CL113" s="60"/>
      <c r="CM113" s="60"/>
      <c r="CN113" s="60"/>
      <c r="CO113" s="60"/>
      <c r="CP113" s="20"/>
      <c r="CQ113" s="20"/>
      <c r="CR113" s="20"/>
      <c r="CS113" s="20"/>
      <c r="CT113" s="20"/>
      <c r="CU113" s="20"/>
      <c r="CV113" s="20"/>
      <c r="CW113" s="20"/>
      <c r="CX113" s="20"/>
      <c r="CY113" s="20"/>
      <c r="CZ113" s="20"/>
      <c r="DA113" s="20"/>
      <c r="DB113" s="20"/>
      <c r="DC113" s="20"/>
      <c r="DD113" s="20"/>
      <c r="DE113" s="20"/>
      <c r="DF113" s="36"/>
      <c r="DG113" s="20"/>
      <c r="DH113" s="20"/>
      <c r="DI113" s="20"/>
      <c r="DJ113" s="20"/>
      <c r="DK113" s="20"/>
      <c r="DL113" s="20"/>
      <c r="DM113" s="20"/>
      <c r="DN113" s="20"/>
      <c r="DO113" s="20"/>
      <c r="DP113" s="115" t="s">
        <v>156</v>
      </c>
      <c r="DQ113" s="85" t="s">
        <v>160</v>
      </c>
      <c r="DR113" s="83" t="s">
        <v>88</v>
      </c>
      <c r="DS113" s="83" t="str">
        <f>IF(AND(DR65&gt;=15,DR65&lt;=60),"OK","NG")</f>
        <v>NG</v>
      </c>
      <c r="DT113" s="83" t="s">
        <v>6</v>
      </c>
      <c r="DU113" s="83" t="s">
        <v>133</v>
      </c>
      <c r="DV113" s="83" t="str">
        <f>IF(AND(DU65&gt;1800,DU65&lt;=3000),"OK","NG")</f>
        <v>NG</v>
      </c>
      <c r="DW113" s="83" t="s">
        <v>91</v>
      </c>
      <c r="DX113" s="102">
        <v>864</v>
      </c>
      <c r="DY113" s="54" t="str">
        <f t="shared" si="2"/>
        <v>RG2-6222:10NGウォームギヤ0NGC2</v>
      </c>
      <c r="DZ113" s="20"/>
      <c r="EA113" s="20"/>
    </row>
    <row r="114" spans="5:131" s="17" customFormat="1" ht="8.1" customHeight="1" x14ac:dyDescent="0.15">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5"/>
      <c r="AL114" s="385"/>
      <c r="AM114" s="385"/>
      <c r="AN114" s="385"/>
      <c r="AO114" s="385"/>
      <c r="AP114" s="385"/>
      <c r="AQ114" s="385"/>
      <c r="AR114" s="385"/>
      <c r="AS114" s="385"/>
      <c r="AT114" s="385"/>
      <c r="AU114" s="385"/>
      <c r="AV114" s="385"/>
      <c r="AW114" s="385"/>
      <c r="AX114" s="385"/>
      <c r="AY114" s="385"/>
      <c r="AZ114" s="385"/>
      <c r="BA114" s="385"/>
      <c r="BB114" s="385"/>
      <c r="BC114" s="385"/>
      <c r="BD114" s="385"/>
      <c r="BE114" s="385"/>
      <c r="BF114" s="385"/>
      <c r="BG114" s="385"/>
      <c r="BH114" s="385"/>
      <c r="BI114" s="385"/>
      <c r="BJ114" s="385"/>
      <c r="BK114" s="385"/>
      <c r="BL114" s="385"/>
      <c r="BM114" s="385"/>
      <c r="BN114" s="385"/>
      <c r="BO114" s="385"/>
      <c r="BP114" s="385"/>
      <c r="BQ114" s="385"/>
      <c r="BR114" s="385"/>
      <c r="BS114" s="385"/>
      <c r="BT114" s="385"/>
      <c r="BU114" s="385"/>
      <c r="BV114" s="385"/>
      <c r="BW114" s="385"/>
      <c r="BX114" s="385"/>
      <c r="BY114" s="385"/>
      <c r="BZ114" s="385"/>
      <c r="CA114" s="385"/>
      <c r="CB114" s="385"/>
      <c r="CC114" s="405"/>
      <c r="CD114" s="303" t="s">
        <v>294</v>
      </c>
      <c r="CE114" s="304"/>
      <c r="CF114" s="304"/>
      <c r="CG114" s="304"/>
      <c r="CH114" s="304"/>
      <c r="CI114" s="304"/>
      <c r="CJ114" s="304"/>
      <c r="CK114" s="305"/>
      <c r="CL114" s="60"/>
      <c r="CM114" s="60"/>
      <c r="CN114" s="60"/>
      <c r="CO114" s="60"/>
      <c r="CP114" s="20"/>
      <c r="CQ114" s="20"/>
      <c r="CR114" s="20"/>
      <c r="CS114" s="20"/>
      <c r="CT114" s="20"/>
      <c r="CU114" s="20"/>
      <c r="CV114" s="20"/>
      <c r="CW114" s="20"/>
      <c r="CX114" s="20"/>
      <c r="CY114" s="20"/>
      <c r="CZ114" s="20"/>
      <c r="DA114" s="20"/>
      <c r="DB114" s="20"/>
      <c r="DC114" s="20"/>
      <c r="DD114" s="36"/>
      <c r="DE114" s="20"/>
      <c r="DF114" s="20"/>
      <c r="DG114" s="20"/>
      <c r="DH114" s="20"/>
      <c r="DI114" s="20"/>
      <c r="DJ114" s="20"/>
      <c r="DK114" s="20"/>
      <c r="DL114" s="20"/>
      <c r="DM114" s="20"/>
      <c r="DN114" s="20"/>
      <c r="DO114" s="20"/>
      <c r="DP114" s="115" t="s">
        <v>156</v>
      </c>
      <c r="DQ114" s="85" t="s">
        <v>160</v>
      </c>
      <c r="DR114" s="83" t="s">
        <v>88</v>
      </c>
      <c r="DS114" s="83" t="str">
        <f>IF(AND(DR65&gt;=15,DR65&lt;=60),"OK","NG")</f>
        <v>NG</v>
      </c>
      <c r="DT114" s="83" t="s">
        <v>13</v>
      </c>
      <c r="DU114" s="83" t="s">
        <v>162</v>
      </c>
      <c r="DV114" s="83" t="str">
        <f>IF(AND(DU65&gt;=600,DU65&lt;=1300),"OK","NG")</f>
        <v>NG</v>
      </c>
      <c r="DW114" s="83" t="s">
        <v>90</v>
      </c>
      <c r="DX114" s="102">
        <v>293</v>
      </c>
      <c r="DY114" s="54" t="str">
        <f t="shared" si="2"/>
        <v>RG2-6222:10NGヘリカルギヤ0NGC1</v>
      </c>
      <c r="DZ114" s="20"/>
      <c r="EA114" s="20"/>
    </row>
    <row r="115" spans="5:131" s="17" customFormat="1" ht="8.1" customHeight="1" x14ac:dyDescent="0.15">
      <c r="E115" s="385"/>
      <c r="F115" s="385"/>
      <c r="G115" s="385"/>
      <c r="H115" s="385"/>
      <c r="I115" s="385"/>
      <c r="J115" s="385"/>
      <c r="K115" s="385"/>
      <c r="L115" s="385"/>
      <c r="M115" s="385"/>
      <c r="N115" s="385"/>
      <c r="O115" s="385"/>
      <c r="P115" s="385"/>
      <c r="Q115" s="385"/>
      <c r="R115" s="385"/>
      <c r="S115" s="385"/>
      <c r="T115" s="385"/>
      <c r="U115" s="385"/>
      <c r="V115" s="385"/>
      <c r="W115" s="385"/>
      <c r="X115" s="385"/>
      <c r="Y115" s="385"/>
      <c r="Z115" s="385"/>
      <c r="AA115" s="385"/>
      <c r="AB115" s="385"/>
      <c r="AC115" s="385"/>
      <c r="AD115" s="385"/>
      <c r="AE115" s="385"/>
      <c r="AF115" s="385"/>
      <c r="AG115" s="385"/>
      <c r="AH115" s="385"/>
      <c r="AI115" s="385"/>
      <c r="AJ115" s="385"/>
      <c r="AK115" s="385"/>
      <c r="AL115" s="385"/>
      <c r="AM115" s="385"/>
      <c r="AN115" s="385"/>
      <c r="AO115" s="385"/>
      <c r="AP115" s="385"/>
      <c r="AQ115" s="385"/>
      <c r="AR115" s="385"/>
      <c r="AS115" s="385"/>
      <c r="AT115" s="385"/>
      <c r="AU115" s="385"/>
      <c r="AV115" s="385"/>
      <c r="AW115" s="385"/>
      <c r="AX115" s="385"/>
      <c r="AY115" s="385"/>
      <c r="AZ115" s="385"/>
      <c r="BA115" s="385"/>
      <c r="BB115" s="385"/>
      <c r="BC115" s="385"/>
      <c r="BD115" s="385"/>
      <c r="BE115" s="385"/>
      <c r="BF115" s="385"/>
      <c r="BG115" s="385"/>
      <c r="BH115" s="385"/>
      <c r="BI115" s="385"/>
      <c r="BJ115" s="385"/>
      <c r="BK115" s="385"/>
      <c r="BL115" s="385"/>
      <c r="BM115" s="385"/>
      <c r="BN115" s="385"/>
      <c r="BO115" s="385"/>
      <c r="BP115" s="385"/>
      <c r="BQ115" s="385"/>
      <c r="BR115" s="385"/>
      <c r="BS115" s="385"/>
      <c r="BT115" s="385"/>
      <c r="BU115" s="385"/>
      <c r="BV115" s="385"/>
      <c r="BW115" s="385"/>
      <c r="BX115" s="385"/>
      <c r="BY115" s="385"/>
      <c r="BZ115" s="385"/>
      <c r="CA115" s="385"/>
      <c r="CB115" s="385"/>
      <c r="CC115" s="405"/>
      <c r="CD115" s="306"/>
      <c r="CE115" s="307"/>
      <c r="CF115" s="307"/>
      <c r="CG115" s="307"/>
      <c r="CH115" s="307"/>
      <c r="CI115" s="307"/>
      <c r="CJ115" s="307"/>
      <c r="CK115" s="308"/>
      <c r="CL115" s="60"/>
      <c r="CM115" s="60"/>
      <c r="CN115" s="60"/>
      <c r="CO115" s="60"/>
      <c r="CP115" s="126" t="s">
        <v>106</v>
      </c>
      <c r="CQ115" s="127" t="s">
        <v>107</v>
      </c>
      <c r="CR115" s="127" t="s">
        <v>108</v>
      </c>
      <c r="CS115" s="127" t="s">
        <v>109</v>
      </c>
      <c r="CT115" s="127" t="s">
        <v>110</v>
      </c>
      <c r="CU115" s="127" t="s">
        <v>111</v>
      </c>
      <c r="CV115" s="127" t="s">
        <v>112</v>
      </c>
      <c r="CW115" s="127" t="s">
        <v>113</v>
      </c>
      <c r="CX115" s="127" t="s">
        <v>114</v>
      </c>
      <c r="CY115" s="127" t="s">
        <v>115</v>
      </c>
      <c r="CZ115" s="127" t="s">
        <v>116</v>
      </c>
      <c r="DA115" s="127" t="s">
        <v>117</v>
      </c>
      <c r="DB115" s="20"/>
      <c r="DC115" s="20"/>
      <c r="DD115" s="20"/>
      <c r="DE115" s="20"/>
      <c r="DF115" s="20"/>
      <c r="DG115" s="20"/>
      <c r="DH115" s="20"/>
      <c r="DI115" s="20"/>
      <c r="DJ115" s="20"/>
      <c r="DK115" s="20"/>
      <c r="DL115" s="20"/>
      <c r="DM115" s="20"/>
      <c r="DN115" s="20"/>
      <c r="DO115" s="20"/>
      <c r="DP115" s="115" t="s">
        <v>156</v>
      </c>
      <c r="DQ115" s="85" t="s">
        <v>160</v>
      </c>
      <c r="DR115" s="83" t="s">
        <v>88</v>
      </c>
      <c r="DS115" s="83" t="str">
        <f>IF(AND(DR65&gt;=15,DR65&lt;=60),"OK","NG")</f>
        <v>NG</v>
      </c>
      <c r="DT115" s="83" t="s">
        <v>13</v>
      </c>
      <c r="DU115" s="83" t="s">
        <v>162</v>
      </c>
      <c r="DV115" s="83" t="str">
        <f>IF(AND(DU65&gt;=600,DU65&lt;=1300),"OK","NG")</f>
        <v>NG</v>
      </c>
      <c r="DW115" s="83" t="s">
        <v>91</v>
      </c>
      <c r="DX115" s="102">
        <v>310</v>
      </c>
      <c r="DY115" s="54" t="str">
        <f t="shared" si="2"/>
        <v>RG2-6222:10NGヘリカルギヤ0NGC2</v>
      </c>
      <c r="DZ115" s="20"/>
      <c r="EA115" s="20"/>
    </row>
    <row r="116" spans="5:131" s="17" customFormat="1" ht="8.1" customHeight="1" x14ac:dyDescent="0.15">
      <c r="E116" s="429"/>
      <c r="F116" s="429"/>
      <c r="G116" s="429"/>
      <c r="H116" s="314" t="str">
        <f>IF(E116="","",_xlfn.XLOOKUP(E116,CQ116:CQ123,CR116:CR123))</f>
        <v/>
      </c>
      <c r="I116" s="314"/>
      <c r="J116" s="314"/>
      <c r="K116" s="314"/>
      <c r="L116" s="314"/>
      <c r="M116" s="314"/>
      <c r="N116" s="314"/>
      <c r="O116" s="314"/>
      <c r="P116" s="314"/>
      <c r="Q116" s="314"/>
      <c r="R116" s="314"/>
      <c r="S116" s="314"/>
      <c r="T116" s="314"/>
      <c r="U116" s="314"/>
      <c r="V116" s="314"/>
      <c r="W116" s="314"/>
      <c r="X116" s="321"/>
      <c r="Y116" s="321"/>
      <c r="Z116" s="321"/>
      <c r="AA116" s="321"/>
      <c r="AB116" s="321"/>
      <c r="AC116" s="321"/>
      <c r="AD116" s="321"/>
      <c r="AE116" s="321"/>
      <c r="AF116" s="321"/>
      <c r="AG116" s="321"/>
      <c r="AH116" s="321"/>
      <c r="AI116" s="321"/>
      <c r="AJ116" s="321"/>
      <c r="AK116" s="321"/>
      <c r="AL116" s="321"/>
      <c r="AM116" s="321"/>
      <c r="AN116" s="321"/>
      <c r="AO116" s="321"/>
      <c r="AP116" s="321"/>
      <c r="AQ116" s="321"/>
      <c r="AR116" s="321"/>
      <c r="AS116" s="321"/>
      <c r="AT116" s="321"/>
      <c r="AU116" s="321"/>
      <c r="AV116" s="321"/>
      <c r="AW116" s="321"/>
      <c r="AX116" s="321"/>
      <c r="AY116" s="321"/>
      <c r="AZ116" s="321"/>
      <c r="BA116" s="321"/>
      <c r="BB116" s="321"/>
      <c r="BC116" s="321"/>
      <c r="BD116" s="321"/>
      <c r="BE116" s="321"/>
      <c r="BF116" s="321"/>
      <c r="BG116" s="321"/>
      <c r="BH116" s="321"/>
      <c r="BI116" s="321"/>
      <c r="BJ116" s="321"/>
      <c r="BK116" s="321"/>
      <c r="BL116" s="321"/>
      <c r="BM116" s="321"/>
      <c r="BN116" s="321"/>
      <c r="BO116" s="321"/>
      <c r="BP116" s="321"/>
      <c r="BQ116" s="321"/>
      <c r="BR116" s="321"/>
      <c r="BS116" s="321"/>
      <c r="BT116" s="321"/>
      <c r="BU116" s="321"/>
      <c r="BV116" s="321"/>
      <c r="BW116" s="321"/>
      <c r="BX116" s="321"/>
      <c r="BY116" s="321"/>
      <c r="BZ116" s="321"/>
      <c r="CA116" s="321"/>
      <c r="CB116" s="321"/>
      <c r="CC116" s="321"/>
      <c r="CD116" s="378"/>
      <c r="CE116" s="378"/>
      <c r="CF116" s="378"/>
      <c r="CG116" s="378"/>
      <c r="CH116" s="378"/>
      <c r="CI116" s="378"/>
      <c r="CJ116" s="378"/>
      <c r="CK116" s="378"/>
      <c r="CL116" s="60"/>
      <c r="CM116" s="60"/>
      <c r="CN116" s="60"/>
      <c r="CO116" s="60"/>
      <c r="CP116" s="208">
        <v>1</v>
      </c>
      <c r="CQ116" s="128" t="s">
        <v>119</v>
      </c>
      <c r="CR116" s="127" t="s">
        <v>120</v>
      </c>
      <c r="CS116" s="129" t="s">
        <v>45</v>
      </c>
      <c r="CT116" s="130" t="s">
        <v>22</v>
      </c>
      <c r="CU116" s="131" t="s">
        <v>22</v>
      </c>
      <c r="CV116" s="131" t="s">
        <v>22</v>
      </c>
      <c r="CW116" s="131" t="s">
        <v>22</v>
      </c>
      <c r="CX116" s="131" t="s">
        <v>22</v>
      </c>
      <c r="CY116" s="131" t="s">
        <v>22</v>
      </c>
      <c r="CZ116" s="131" t="s">
        <v>22</v>
      </c>
      <c r="DA116" s="131" t="s">
        <v>22</v>
      </c>
      <c r="DB116" s="20"/>
      <c r="DC116" s="20"/>
      <c r="DD116" s="20"/>
      <c r="DE116" s="20"/>
      <c r="DF116" s="20"/>
      <c r="DG116" s="20"/>
      <c r="DH116" s="20"/>
      <c r="DI116" s="20"/>
      <c r="DJ116" s="20"/>
      <c r="DK116" s="20"/>
      <c r="DL116" s="20"/>
      <c r="DM116" s="20"/>
      <c r="DN116" s="20"/>
      <c r="DO116" s="20"/>
      <c r="DP116" s="115" t="s">
        <v>156</v>
      </c>
      <c r="DQ116" s="85" t="s">
        <v>160</v>
      </c>
      <c r="DR116" s="83" t="s">
        <v>88</v>
      </c>
      <c r="DS116" s="83" t="str">
        <f>IF(AND(DR65&gt;=15,DR65&lt;=60),"OK","NG")</f>
        <v>NG</v>
      </c>
      <c r="DT116" s="83" t="s">
        <v>13</v>
      </c>
      <c r="DU116" s="83" t="s">
        <v>163</v>
      </c>
      <c r="DV116" s="83" t="str">
        <f>IF(AND(DU65&gt;1300,DU65&lt;=2000),"OK","NG")</f>
        <v>NG</v>
      </c>
      <c r="DW116" s="83" t="s">
        <v>90</v>
      </c>
      <c r="DX116" s="102">
        <v>353</v>
      </c>
      <c r="DY116" s="54" t="str">
        <f t="shared" si="2"/>
        <v>RG2-6222:10NGヘリカルギヤ0NGC1</v>
      </c>
      <c r="DZ116" s="20"/>
      <c r="EA116" s="20"/>
    </row>
    <row r="117" spans="5:131" s="17" customFormat="1" ht="8.1" customHeight="1" x14ac:dyDescent="0.15">
      <c r="E117" s="429"/>
      <c r="F117" s="429"/>
      <c r="G117" s="429"/>
      <c r="H117" s="314"/>
      <c r="I117" s="314"/>
      <c r="J117" s="314"/>
      <c r="K117" s="314"/>
      <c r="L117" s="314"/>
      <c r="M117" s="314"/>
      <c r="N117" s="314"/>
      <c r="O117" s="314"/>
      <c r="P117" s="314"/>
      <c r="Q117" s="314"/>
      <c r="R117" s="314"/>
      <c r="S117" s="314"/>
      <c r="T117" s="314"/>
      <c r="U117" s="314"/>
      <c r="V117" s="314"/>
      <c r="W117" s="314"/>
      <c r="X117" s="321"/>
      <c r="Y117" s="321"/>
      <c r="Z117" s="321"/>
      <c r="AA117" s="321"/>
      <c r="AB117" s="321"/>
      <c r="AC117" s="321"/>
      <c r="AD117" s="321"/>
      <c r="AE117" s="321"/>
      <c r="AF117" s="321"/>
      <c r="AG117" s="321"/>
      <c r="AH117" s="321"/>
      <c r="AI117" s="321"/>
      <c r="AJ117" s="321"/>
      <c r="AK117" s="321"/>
      <c r="AL117" s="321"/>
      <c r="AM117" s="321"/>
      <c r="AN117" s="321"/>
      <c r="AO117" s="321"/>
      <c r="AP117" s="321"/>
      <c r="AQ117" s="321"/>
      <c r="AR117" s="321"/>
      <c r="AS117" s="321"/>
      <c r="AT117" s="321"/>
      <c r="AU117" s="321"/>
      <c r="AV117" s="321"/>
      <c r="AW117" s="321"/>
      <c r="AX117" s="321"/>
      <c r="AY117" s="321"/>
      <c r="AZ117" s="321"/>
      <c r="BA117" s="321"/>
      <c r="BB117" s="321"/>
      <c r="BC117" s="321"/>
      <c r="BD117" s="321"/>
      <c r="BE117" s="321"/>
      <c r="BF117" s="321"/>
      <c r="BG117" s="321"/>
      <c r="BH117" s="321"/>
      <c r="BI117" s="321"/>
      <c r="BJ117" s="321"/>
      <c r="BK117" s="321"/>
      <c r="BL117" s="321"/>
      <c r="BM117" s="321"/>
      <c r="BN117" s="321"/>
      <c r="BO117" s="321"/>
      <c r="BP117" s="321"/>
      <c r="BQ117" s="321"/>
      <c r="BR117" s="321"/>
      <c r="BS117" s="321"/>
      <c r="BT117" s="321"/>
      <c r="BU117" s="321"/>
      <c r="BV117" s="321"/>
      <c r="BW117" s="321"/>
      <c r="BX117" s="321"/>
      <c r="BY117" s="321"/>
      <c r="BZ117" s="321"/>
      <c r="CA117" s="321"/>
      <c r="CB117" s="321"/>
      <c r="CC117" s="321"/>
      <c r="CD117" s="321"/>
      <c r="CE117" s="321"/>
      <c r="CF117" s="321"/>
      <c r="CG117" s="321"/>
      <c r="CH117" s="321"/>
      <c r="CI117" s="321"/>
      <c r="CJ117" s="321"/>
      <c r="CK117" s="321"/>
      <c r="CL117" s="60"/>
      <c r="CM117" s="60"/>
      <c r="CN117" s="60"/>
      <c r="CO117" s="60"/>
      <c r="CP117" s="209"/>
      <c r="CQ117" s="128" t="s">
        <v>121</v>
      </c>
      <c r="CR117" s="127" t="s">
        <v>122</v>
      </c>
      <c r="CS117" s="129" t="s">
        <v>45</v>
      </c>
      <c r="CT117" s="129" t="s">
        <v>123</v>
      </c>
      <c r="CU117" s="132" t="s">
        <v>22</v>
      </c>
      <c r="CV117" s="132" t="s">
        <v>22</v>
      </c>
      <c r="CW117" s="133" t="s">
        <v>22</v>
      </c>
      <c r="CX117" s="132" t="s">
        <v>22</v>
      </c>
      <c r="CY117" s="132" t="s">
        <v>22</v>
      </c>
      <c r="CZ117" s="132" t="s">
        <v>22</v>
      </c>
      <c r="DA117" s="132" t="s">
        <v>22</v>
      </c>
      <c r="DB117" s="20"/>
      <c r="DC117" s="20"/>
      <c r="DD117" s="20"/>
      <c r="DE117" s="20"/>
      <c r="DF117" s="20"/>
      <c r="DG117" s="20"/>
      <c r="DH117" s="20"/>
      <c r="DI117" s="20"/>
      <c r="DJ117" s="20"/>
      <c r="DK117" s="20"/>
      <c r="DL117" s="20"/>
      <c r="DM117" s="20"/>
      <c r="DN117" s="20"/>
      <c r="DO117" s="20"/>
      <c r="DP117" s="115" t="s">
        <v>156</v>
      </c>
      <c r="DQ117" s="85" t="s">
        <v>160</v>
      </c>
      <c r="DR117" s="83" t="s">
        <v>88</v>
      </c>
      <c r="DS117" s="83" t="str">
        <f>IF(AND(DR65&gt;=15,DR65&lt;=60),"OK","NG")</f>
        <v>NG</v>
      </c>
      <c r="DT117" s="83" t="s">
        <v>13</v>
      </c>
      <c r="DU117" s="83" t="s">
        <v>163</v>
      </c>
      <c r="DV117" s="83" t="str">
        <f>IF(AND(DU65&gt;1300,DU65&lt;=2000),"OK","NG")</f>
        <v>NG</v>
      </c>
      <c r="DW117" s="83" t="s">
        <v>91</v>
      </c>
      <c r="DX117" s="102">
        <v>416</v>
      </c>
      <c r="DY117" s="54" t="str">
        <f t="shared" si="2"/>
        <v>RG2-6222:10NGヘリカルギヤ0NGC2</v>
      </c>
      <c r="DZ117" s="20"/>
      <c r="EA117" s="20"/>
    </row>
    <row r="118" spans="5:131" s="17" customFormat="1" ht="8.1" customHeight="1" x14ac:dyDescent="0.15">
      <c r="E118" s="429"/>
      <c r="F118" s="429"/>
      <c r="G118" s="429"/>
      <c r="H118" s="314" t="str">
        <f>IF(E118="","",_xlfn.XLOOKUP(E118,CQ116:CQ123,CR116:CR123))</f>
        <v/>
      </c>
      <c r="I118" s="314"/>
      <c r="J118" s="314"/>
      <c r="K118" s="314"/>
      <c r="L118" s="314"/>
      <c r="M118" s="314"/>
      <c r="N118" s="314"/>
      <c r="O118" s="314"/>
      <c r="P118" s="314"/>
      <c r="Q118" s="314"/>
      <c r="R118" s="314"/>
      <c r="S118" s="314"/>
      <c r="T118" s="314"/>
      <c r="U118" s="314"/>
      <c r="V118" s="314"/>
      <c r="W118" s="314"/>
      <c r="X118" s="321"/>
      <c r="Y118" s="321"/>
      <c r="Z118" s="321"/>
      <c r="AA118" s="321"/>
      <c r="AB118" s="321"/>
      <c r="AC118" s="321"/>
      <c r="AD118" s="321"/>
      <c r="AE118" s="321"/>
      <c r="AF118" s="321"/>
      <c r="AG118" s="321"/>
      <c r="AH118" s="321"/>
      <c r="AI118" s="321"/>
      <c r="AJ118" s="321"/>
      <c r="AK118" s="321"/>
      <c r="AL118" s="321"/>
      <c r="AM118" s="321"/>
      <c r="AN118" s="321"/>
      <c r="AO118" s="321"/>
      <c r="AP118" s="321"/>
      <c r="AQ118" s="321"/>
      <c r="AR118" s="321"/>
      <c r="AS118" s="321"/>
      <c r="AT118" s="321"/>
      <c r="AU118" s="321"/>
      <c r="AV118" s="321"/>
      <c r="AW118" s="321"/>
      <c r="AX118" s="321"/>
      <c r="AY118" s="321"/>
      <c r="AZ118" s="321"/>
      <c r="BA118" s="321"/>
      <c r="BB118" s="321"/>
      <c r="BC118" s="321"/>
      <c r="BD118" s="321"/>
      <c r="BE118" s="321"/>
      <c r="BF118" s="321"/>
      <c r="BG118" s="321"/>
      <c r="BH118" s="321"/>
      <c r="BI118" s="321"/>
      <c r="BJ118" s="321"/>
      <c r="BK118" s="321"/>
      <c r="BL118" s="321"/>
      <c r="BM118" s="321"/>
      <c r="BN118" s="321"/>
      <c r="BO118" s="321"/>
      <c r="BP118" s="321"/>
      <c r="BQ118" s="321"/>
      <c r="BR118" s="321"/>
      <c r="BS118" s="321"/>
      <c r="BT118" s="321"/>
      <c r="BU118" s="321"/>
      <c r="BV118" s="321"/>
      <c r="BW118" s="321"/>
      <c r="BX118" s="321"/>
      <c r="BY118" s="321"/>
      <c r="BZ118" s="321"/>
      <c r="CA118" s="321"/>
      <c r="CB118" s="321"/>
      <c r="CC118" s="321"/>
      <c r="CD118" s="321"/>
      <c r="CE118" s="321"/>
      <c r="CF118" s="321"/>
      <c r="CG118" s="321"/>
      <c r="CH118" s="321"/>
      <c r="CI118" s="321"/>
      <c r="CJ118" s="321"/>
      <c r="CK118" s="321"/>
      <c r="CL118" s="60"/>
      <c r="CM118" s="60"/>
      <c r="CN118" s="60"/>
      <c r="CO118" s="60"/>
      <c r="CP118" s="208">
        <v>2</v>
      </c>
      <c r="CQ118" s="128" t="s">
        <v>125</v>
      </c>
      <c r="CR118" s="127" t="s">
        <v>126</v>
      </c>
      <c r="CS118" s="129" t="s">
        <v>127</v>
      </c>
      <c r="CT118" s="134" t="s">
        <v>128</v>
      </c>
      <c r="CU118" s="131" t="s">
        <v>22</v>
      </c>
      <c r="CV118" s="131" t="s">
        <v>22</v>
      </c>
      <c r="CW118" s="131" t="s">
        <v>22</v>
      </c>
      <c r="CX118" s="131" t="s">
        <v>22</v>
      </c>
      <c r="CY118" s="131" t="s">
        <v>22</v>
      </c>
      <c r="CZ118" s="131" t="s">
        <v>22</v>
      </c>
      <c r="DA118" s="131" t="s">
        <v>22</v>
      </c>
      <c r="DB118" s="20"/>
      <c r="DC118" s="20"/>
      <c r="DD118" s="20"/>
      <c r="DE118" s="20"/>
      <c r="DF118" s="20"/>
      <c r="DG118" s="20"/>
      <c r="DH118" s="20"/>
      <c r="DI118" s="20"/>
      <c r="DJ118" s="20"/>
      <c r="DK118" s="20"/>
      <c r="DL118" s="20"/>
      <c r="DM118" s="20"/>
      <c r="DN118" s="20"/>
      <c r="DO118" s="20"/>
      <c r="DP118" s="115" t="s">
        <v>156</v>
      </c>
      <c r="DQ118" s="85" t="s">
        <v>97</v>
      </c>
      <c r="DR118" s="83" t="s">
        <v>98</v>
      </c>
      <c r="DS118" s="83" t="str">
        <f>IF(AND(DR65&gt;=10,DR65&lt;=30),"OK","NG")</f>
        <v>NG</v>
      </c>
      <c r="DT118" s="83" t="s">
        <v>6</v>
      </c>
      <c r="DU118" s="83" t="s">
        <v>143</v>
      </c>
      <c r="DV118" s="83" t="str">
        <f>IF(AND(DU65&gt;=2300,DU65&lt;=3500),"OK","NG")</f>
        <v>NG</v>
      </c>
      <c r="DW118" s="83" t="s">
        <v>90</v>
      </c>
      <c r="DX118" s="102">
        <v>425</v>
      </c>
      <c r="DY118" s="54" t="str">
        <f t="shared" si="2"/>
        <v>RG2-6223:10NGウォームギヤ0NGC1</v>
      </c>
      <c r="DZ118" s="20"/>
      <c r="EA118" s="20"/>
    </row>
    <row r="119" spans="5:131" s="17" customFormat="1" ht="8.1" customHeight="1" x14ac:dyDescent="0.15">
      <c r="E119" s="429"/>
      <c r="F119" s="429"/>
      <c r="G119" s="429"/>
      <c r="H119" s="314"/>
      <c r="I119" s="314"/>
      <c r="J119" s="314"/>
      <c r="K119" s="314"/>
      <c r="L119" s="314"/>
      <c r="M119" s="314"/>
      <c r="N119" s="314"/>
      <c r="O119" s="314"/>
      <c r="P119" s="314"/>
      <c r="Q119" s="314"/>
      <c r="R119" s="314"/>
      <c r="S119" s="314"/>
      <c r="T119" s="314"/>
      <c r="U119" s="314"/>
      <c r="V119" s="314"/>
      <c r="W119" s="314"/>
      <c r="X119" s="321"/>
      <c r="Y119" s="321"/>
      <c r="Z119" s="321"/>
      <c r="AA119" s="321"/>
      <c r="AB119" s="321"/>
      <c r="AC119" s="321"/>
      <c r="AD119" s="321"/>
      <c r="AE119" s="321"/>
      <c r="AF119" s="321"/>
      <c r="AG119" s="321"/>
      <c r="AH119" s="321"/>
      <c r="AI119" s="321"/>
      <c r="AJ119" s="321"/>
      <c r="AK119" s="321"/>
      <c r="AL119" s="321"/>
      <c r="AM119" s="321"/>
      <c r="AN119" s="321"/>
      <c r="AO119" s="321"/>
      <c r="AP119" s="321"/>
      <c r="AQ119" s="321"/>
      <c r="AR119" s="321"/>
      <c r="AS119" s="321"/>
      <c r="AT119" s="321"/>
      <c r="AU119" s="321"/>
      <c r="AV119" s="321"/>
      <c r="AW119" s="321"/>
      <c r="AX119" s="321"/>
      <c r="AY119" s="321"/>
      <c r="AZ119" s="321"/>
      <c r="BA119" s="321"/>
      <c r="BB119" s="321"/>
      <c r="BC119" s="321"/>
      <c r="BD119" s="321"/>
      <c r="BE119" s="321"/>
      <c r="BF119" s="321"/>
      <c r="BG119" s="321"/>
      <c r="BH119" s="321"/>
      <c r="BI119" s="321"/>
      <c r="BJ119" s="321"/>
      <c r="BK119" s="321"/>
      <c r="BL119" s="321"/>
      <c r="BM119" s="321"/>
      <c r="BN119" s="321"/>
      <c r="BO119" s="321"/>
      <c r="BP119" s="321"/>
      <c r="BQ119" s="321"/>
      <c r="BR119" s="321"/>
      <c r="BS119" s="321"/>
      <c r="BT119" s="321"/>
      <c r="BU119" s="321"/>
      <c r="BV119" s="321"/>
      <c r="BW119" s="321"/>
      <c r="BX119" s="321"/>
      <c r="BY119" s="321"/>
      <c r="BZ119" s="321"/>
      <c r="CA119" s="321"/>
      <c r="CB119" s="321"/>
      <c r="CC119" s="321"/>
      <c r="CD119" s="321"/>
      <c r="CE119" s="321"/>
      <c r="CF119" s="321"/>
      <c r="CG119" s="321"/>
      <c r="CH119" s="321"/>
      <c r="CI119" s="321"/>
      <c r="CJ119" s="321"/>
      <c r="CK119" s="321"/>
      <c r="CL119" s="60"/>
      <c r="CM119" s="60"/>
      <c r="CN119" s="60"/>
      <c r="CO119" s="60"/>
      <c r="CP119" s="209"/>
      <c r="CQ119" s="128" t="s">
        <v>129</v>
      </c>
      <c r="CR119" s="135" t="s">
        <v>130</v>
      </c>
      <c r="CS119" s="136" t="s">
        <v>127</v>
      </c>
      <c r="CT119" s="129" t="s">
        <v>131</v>
      </c>
      <c r="CU119" s="129" t="s">
        <v>132</v>
      </c>
      <c r="CV119" s="131" t="s">
        <v>22</v>
      </c>
      <c r="CW119" s="131" t="s">
        <v>22</v>
      </c>
      <c r="CX119" s="131" t="s">
        <v>22</v>
      </c>
      <c r="CY119" s="131" t="s">
        <v>22</v>
      </c>
      <c r="CZ119" s="131" t="s">
        <v>22</v>
      </c>
      <c r="DA119" s="131" t="s">
        <v>22</v>
      </c>
      <c r="DB119" s="20"/>
      <c r="DC119" s="20"/>
      <c r="DD119" s="20"/>
      <c r="DE119" s="20"/>
      <c r="DF119" s="20"/>
      <c r="DG119" s="20"/>
      <c r="DH119" s="20"/>
      <c r="DI119" s="20"/>
      <c r="DJ119" s="20"/>
      <c r="DK119" s="20"/>
      <c r="DL119" s="20"/>
      <c r="DM119" s="20"/>
      <c r="DN119" s="20"/>
      <c r="DO119" s="20"/>
      <c r="DP119" s="115" t="s">
        <v>156</v>
      </c>
      <c r="DQ119" s="85" t="s">
        <v>97</v>
      </c>
      <c r="DR119" s="83" t="s">
        <v>98</v>
      </c>
      <c r="DS119" s="83" t="str">
        <f>IF(AND(DR65&gt;=10,DR65&lt;=30),"OK","NG")</f>
        <v>NG</v>
      </c>
      <c r="DT119" s="83" t="s">
        <v>6</v>
      </c>
      <c r="DU119" s="83" t="s">
        <v>143</v>
      </c>
      <c r="DV119" s="83" t="str">
        <f>IF(AND(DU65&gt;=2300,DU65&lt;=3500),"OK","NG")</f>
        <v>NG</v>
      </c>
      <c r="DW119" s="83" t="s">
        <v>91</v>
      </c>
      <c r="DX119" s="102">
        <v>515</v>
      </c>
      <c r="DY119" s="54" t="str">
        <f t="shared" si="2"/>
        <v>RG2-6223:10NGウォームギヤ0NGC2</v>
      </c>
      <c r="DZ119" s="20"/>
      <c r="EA119" s="20"/>
    </row>
    <row r="120" spans="5:131" s="17" customFormat="1" ht="8.1" customHeight="1" x14ac:dyDescent="0.15">
      <c r="E120" s="429"/>
      <c r="F120" s="429"/>
      <c r="G120" s="429"/>
      <c r="H120" s="314" t="str">
        <f>IF(E120="","",_xlfn.XLOOKUP(E120,CQ116:CQ123,CR116:CR123))</f>
        <v/>
      </c>
      <c r="I120" s="314"/>
      <c r="J120" s="314"/>
      <c r="K120" s="314"/>
      <c r="L120" s="314"/>
      <c r="M120" s="314"/>
      <c r="N120" s="314"/>
      <c r="O120" s="314"/>
      <c r="P120" s="314"/>
      <c r="Q120" s="314"/>
      <c r="R120" s="314"/>
      <c r="S120" s="314"/>
      <c r="T120" s="314"/>
      <c r="U120" s="314"/>
      <c r="V120" s="314"/>
      <c r="W120" s="314"/>
      <c r="X120" s="321"/>
      <c r="Y120" s="321"/>
      <c r="Z120" s="321"/>
      <c r="AA120" s="321"/>
      <c r="AB120" s="321"/>
      <c r="AC120" s="321"/>
      <c r="AD120" s="321"/>
      <c r="AE120" s="321"/>
      <c r="AF120" s="321"/>
      <c r="AG120" s="321"/>
      <c r="AH120" s="321"/>
      <c r="AI120" s="321"/>
      <c r="AJ120" s="321"/>
      <c r="AK120" s="321"/>
      <c r="AL120" s="321"/>
      <c r="AM120" s="321"/>
      <c r="AN120" s="321"/>
      <c r="AO120" s="321"/>
      <c r="AP120" s="321"/>
      <c r="AQ120" s="321"/>
      <c r="AR120" s="321"/>
      <c r="AS120" s="321"/>
      <c r="AT120" s="321"/>
      <c r="AU120" s="321"/>
      <c r="AV120" s="321"/>
      <c r="AW120" s="321"/>
      <c r="AX120" s="321"/>
      <c r="AY120" s="321"/>
      <c r="AZ120" s="321"/>
      <c r="BA120" s="321"/>
      <c r="BB120" s="321"/>
      <c r="BC120" s="321"/>
      <c r="BD120" s="321"/>
      <c r="BE120" s="321"/>
      <c r="BF120" s="321"/>
      <c r="BG120" s="321"/>
      <c r="BH120" s="321"/>
      <c r="BI120" s="321"/>
      <c r="BJ120" s="321"/>
      <c r="BK120" s="321"/>
      <c r="BL120" s="321"/>
      <c r="BM120" s="321"/>
      <c r="BN120" s="321"/>
      <c r="BO120" s="321"/>
      <c r="BP120" s="321"/>
      <c r="BQ120" s="321"/>
      <c r="BR120" s="321"/>
      <c r="BS120" s="321"/>
      <c r="BT120" s="321"/>
      <c r="BU120" s="321"/>
      <c r="BV120" s="321"/>
      <c r="BW120" s="321"/>
      <c r="BX120" s="321"/>
      <c r="BY120" s="321"/>
      <c r="BZ120" s="321"/>
      <c r="CA120" s="321"/>
      <c r="CB120" s="321"/>
      <c r="CC120" s="321"/>
      <c r="CD120" s="321"/>
      <c r="CE120" s="321"/>
      <c r="CF120" s="321"/>
      <c r="CG120" s="321"/>
      <c r="CH120" s="321"/>
      <c r="CI120" s="321"/>
      <c r="CJ120" s="321"/>
      <c r="CK120" s="321"/>
      <c r="CL120" s="137"/>
      <c r="CM120" s="137"/>
      <c r="CN120" s="60"/>
      <c r="CO120" s="60"/>
      <c r="CP120" s="208">
        <v>3</v>
      </c>
      <c r="CQ120" s="128" t="s">
        <v>134</v>
      </c>
      <c r="CR120" s="135" t="s">
        <v>135</v>
      </c>
      <c r="CS120" s="138" t="s">
        <v>45</v>
      </c>
      <c r="CT120" s="139" t="s">
        <v>136</v>
      </c>
      <c r="CU120" s="139" t="s">
        <v>137</v>
      </c>
      <c r="CV120" s="139" t="s">
        <v>138</v>
      </c>
      <c r="CW120" s="139" t="s">
        <v>139</v>
      </c>
      <c r="CX120" s="131" t="s">
        <v>22</v>
      </c>
      <c r="CY120" s="131" t="s">
        <v>22</v>
      </c>
      <c r="CZ120" s="131" t="s">
        <v>22</v>
      </c>
      <c r="DA120" s="131" t="s">
        <v>22</v>
      </c>
      <c r="DB120" s="20"/>
      <c r="DC120" s="20"/>
      <c r="DD120" s="20"/>
      <c r="DE120" s="20"/>
      <c r="DF120" s="20"/>
      <c r="DG120" s="20"/>
      <c r="DH120" s="20"/>
      <c r="DI120" s="20"/>
      <c r="DJ120" s="20"/>
      <c r="DK120" s="20"/>
      <c r="DL120" s="20"/>
      <c r="DM120" s="20"/>
      <c r="DN120" s="20"/>
      <c r="DO120" s="20"/>
      <c r="DP120" s="115" t="s">
        <v>156</v>
      </c>
      <c r="DQ120" s="85" t="s">
        <v>97</v>
      </c>
      <c r="DR120" s="83" t="s">
        <v>98</v>
      </c>
      <c r="DS120" s="83" t="str">
        <f>IF(AND(DR65&gt;=10,DR65&lt;=30),"OK","NG")</f>
        <v>NG</v>
      </c>
      <c r="DT120" s="83" t="s">
        <v>6</v>
      </c>
      <c r="DU120" s="83" t="s">
        <v>149</v>
      </c>
      <c r="DV120" s="83" t="str">
        <f>IF(AND(DU65&gt;3500,DU65&lt;=4500),"OK","NG")</f>
        <v>NG</v>
      </c>
      <c r="DW120" s="83" t="s">
        <v>90</v>
      </c>
      <c r="DX120" s="102">
        <v>587</v>
      </c>
      <c r="DY120" s="54" t="str">
        <f t="shared" si="2"/>
        <v>RG2-6223:10NGウォームギヤ0NGC1</v>
      </c>
      <c r="DZ120" s="20"/>
      <c r="EA120" s="20"/>
    </row>
    <row r="121" spans="5:131" s="17" customFormat="1" ht="8.1" customHeight="1" x14ac:dyDescent="0.15">
      <c r="E121" s="429"/>
      <c r="F121" s="429"/>
      <c r="G121" s="429"/>
      <c r="H121" s="314"/>
      <c r="I121" s="314"/>
      <c r="J121" s="314"/>
      <c r="K121" s="314"/>
      <c r="L121" s="314"/>
      <c r="M121" s="314"/>
      <c r="N121" s="314"/>
      <c r="O121" s="314"/>
      <c r="P121" s="314"/>
      <c r="Q121" s="314"/>
      <c r="R121" s="314"/>
      <c r="S121" s="314"/>
      <c r="T121" s="314"/>
      <c r="U121" s="314"/>
      <c r="V121" s="314"/>
      <c r="W121" s="314"/>
      <c r="X121" s="321"/>
      <c r="Y121" s="321"/>
      <c r="Z121" s="321"/>
      <c r="AA121" s="321"/>
      <c r="AB121" s="321"/>
      <c r="AC121" s="321"/>
      <c r="AD121" s="321"/>
      <c r="AE121" s="321"/>
      <c r="AF121" s="321"/>
      <c r="AG121" s="321"/>
      <c r="AH121" s="321"/>
      <c r="AI121" s="321"/>
      <c r="AJ121" s="321"/>
      <c r="AK121" s="321"/>
      <c r="AL121" s="321"/>
      <c r="AM121" s="321"/>
      <c r="AN121" s="321"/>
      <c r="AO121" s="321"/>
      <c r="AP121" s="321"/>
      <c r="AQ121" s="321"/>
      <c r="AR121" s="321"/>
      <c r="AS121" s="321"/>
      <c r="AT121" s="321"/>
      <c r="AU121" s="321"/>
      <c r="AV121" s="321"/>
      <c r="AW121" s="321"/>
      <c r="AX121" s="321"/>
      <c r="AY121" s="321"/>
      <c r="AZ121" s="321"/>
      <c r="BA121" s="321"/>
      <c r="BB121" s="321"/>
      <c r="BC121" s="321"/>
      <c r="BD121" s="321"/>
      <c r="BE121" s="321"/>
      <c r="BF121" s="321"/>
      <c r="BG121" s="321"/>
      <c r="BH121" s="321"/>
      <c r="BI121" s="321"/>
      <c r="BJ121" s="321"/>
      <c r="BK121" s="321"/>
      <c r="BL121" s="321"/>
      <c r="BM121" s="321"/>
      <c r="BN121" s="321"/>
      <c r="BO121" s="321"/>
      <c r="BP121" s="321"/>
      <c r="BQ121" s="321"/>
      <c r="BR121" s="321"/>
      <c r="BS121" s="321"/>
      <c r="BT121" s="321"/>
      <c r="BU121" s="321"/>
      <c r="BV121" s="321"/>
      <c r="BW121" s="321"/>
      <c r="BX121" s="321"/>
      <c r="BY121" s="321"/>
      <c r="BZ121" s="321"/>
      <c r="CA121" s="321"/>
      <c r="CB121" s="321"/>
      <c r="CC121" s="321"/>
      <c r="CD121" s="321"/>
      <c r="CE121" s="321"/>
      <c r="CF121" s="321"/>
      <c r="CG121" s="321"/>
      <c r="CH121" s="321"/>
      <c r="CI121" s="321"/>
      <c r="CJ121" s="321"/>
      <c r="CK121" s="321"/>
      <c r="CL121" s="60"/>
      <c r="CM121" s="60"/>
      <c r="CN121" s="60"/>
      <c r="CO121" s="60"/>
      <c r="CP121" s="209"/>
      <c r="CQ121" s="128" t="s">
        <v>140</v>
      </c>
      <c r="CR121" s="127" t="s">
        <v>141</v>
      </c>
      <c r="CS121" s="134" t="s">
        <v>131</v>
      </c>
      <c r="CT121" s="139" t="s">
        <v>142</v>
      </c>
      <c r="CU121" s="131" t="s">
        <v>22</v>
      </c>
      <c r="CV121" s="131" t="s">
        <v>22</v>
      </c>
      <c r="CW121" s="131" t="s">
        <v>22</v>
      </c>
      <c r="CX121" s="131" t="s">
        <v>22</v>
      </c>
      <c r="CY121" s="131" t="s">
        <v>22</v>
      </c>
      <c r="CZ121" s="131" t="s">
        <v>22</v>
      </c>
      <c r="DA121" s="131" t="s">
        <v>22</v>
      </c>
      <c r="DB121" s="20"/>
      <c r="DC121" s="20"/>
      <c r="DD121" s="20"/>
      <c r="DE121" s="20"/>
      <c r="DF121" s="20"/>
      <c r="DG121" s="20"/>
      <c r="DH121" s="20"/>
      <c r="DI121" s="20"/>
      <c r="DJ121" s="20"/>
      <c r="DK121" s="20"/>
      <c r="DL121" s="20"/>
      <c r="DM121" s="20"/>
      <c r="DN121" s="20"/>
      <c r="DO121" s="20"/>
      <c r="DP121" s="115" t="s">
        <v>156</v>
      </c>
      <c r="DQ121" s="85" t="s">
        <v>97</v>
      </c>
      <c r="DR121" s="83" t="s">
        <v>98</v>
      </c>
      <c r="DS121" s="83" t="str">
        <f>IF(AND(DR65&gt;=10,DR65&lt;=30),"OK","NG")</f>
        <v>NG</v>
      </c>
      <c r="DT121" s="83" t="s">
        <v>6</v>
      </c>
      <c r="DU121" s="83" t="s">
        <v>149</v>
      </c>
      <c r="DV121" s="83" t="str">
        <f>IF(AND(DU65&gt;3500,DU65&lt;=4500),"OK","NG")</f>
        <v>NG</v>
      </c>
      <c r="DW121" s="83" t="s">
        <v>91</v>
      </c>
      <c r="DX121" s="102">
        <v>886</v>
      </c>
      <c r="DY121" s="54" t="str">
        <f t="shared" si="2"/>
        <v>RG2-6223:10NGウォームギヤ0NGC2</v>
      </c>
      <c r="DZ121" s="20"/>
      <c r="EA121" s="20"/>
    </row>
    <row r="122" spans="5:131" ht="8.1" customHeight="1" x14ac:dyDescent="0.15">
      <c r="CL122" s="2"/>
      <c r="CM122" s="2"/>
      <c r="CN122" s="2"/>
      <c r="CO122" s="2"/>
      <c r="CP122" s="136"/>
      <c r="CQ122" s="128" t="s">
        <v>144</v>
      </c>
      <c r="CR122" s="127" t="s">
        <v>145</v>
      </c>
      <c r="CS122" s="140" t="s">
        <v>146</v>
      </c>
      <c r="CT122" s="131" t="s">
        <v>22</v>
      </c>
      <c r="CU122" s="131" t="s">
        <v>22</v>
      </c>
      <c r="CV122" s="131" t="s">
        <v>22</v>
      </c>
      <c r="CW122" s="131" t="s">
        <v>22</v>
      </c>
      <c r="CX122" s="131" t="s">
        <v>22</v>
      </c>
      <c r="CY122" s="131" t="s">
        <v>22</v>
      </c>
      <c r="CZ122" s="131" t="s">
        <v>22</v>
      </c>
      <c r="DA122" s="131" t="s">
        <v>22</v>
      </c>
      <c r="DP122" s="115" t="s">
        <v>156</v>
      </c>
      <c r="DQ122" s="85" t="s">
        <v>101</v>
      </c>
      <c r="DR122" s="83" t="s">
        <v>98</v>
      </c>
      <c r="DS122" s="83" t="str">
        <f>IF(AND(DR65&gt;=10,DR65&lt;=30),"OK","NG")</f>
        <v>NG</v>
      </c>
      <c r="DT122" s="83" t="s">
        <v>6</v>
      </c>
      <c r="DU122" s="83" t="s">
        <v>150</v>
      </c>
      <c r="DV122" s="83" t="str">
        <f>IF(AND(DU65&gt;=3000,DU65&lt;=4500),"OK","NG")</f>
        <v>NG</v>
      </c>
      <c r="DW122" s="83" t="s">
        <v>90</v>
      </c>
      <c r="DX122" s="102">
        <v>382</v>
      </c>
      <c r="DY122" s="54" t="str">
        <f t="shared" si="2"/>
        <v>RG2-6224:10NGウォームギヤ0NGC1</v>
      </c>
    </row>
    <row r="123" spans="5:131" ht="8.1" customHeight="1" x14ac:dyDescent="0.15">
      <c r="CL123" s="2"/>
      <c r="CM123" s="2"/>
      <c r="CN123" s="2"/>
      <c r="CO123" s="2"/>
      <c r="CP123" s="136"/>
      <c r="CQ123" s="128" t="s">
        <v>147</v>
      </c>
      <c r="CR123" s="127" t="s">
        <v>148</v>
      </c>
      <c r="CS123" s="127" t="s">
        <v>282</v>
      </c>
      <c r="CT123" s="131" t="s">
        <v>22</v>
      </c>
      <c r="CU123" s="131" t="s">
        <v>22</v>
      </c>
      <c r="CV123" s="131" t="s">
        <v>22</v>
      </c>
      <c r="CW123" s="131" t="s">
        <v>22</v>
      </c>
      <c r="CX123" s="131" t="s">
        <v>22</v>
      </c>
      <c r="CY123" s="131" t="s">
        <v>22</v>
      </c>
      <c r="CZ123" s="131" t="s">
        <v>22</v>
      </c>
      <c r="DA123" s="131" t="s">
        <v>22</v>
      </c>
      <c r="DP123" s="115" t="s">
        <v>156</v>
      </c>
      <c r="DQ123" s="85" t="s">
        <v>101</v>
      </c>
      <c r="DR123" s="83" t="s">
        <v>98</v>
      </c>
      <c r="DS123" s="83" t="str">
        <f>IF(AND(DR65&gt;=10,DR65&lt;=30),"OK","NG")</f>
        <v>NG</v>
      </c>
      <c r="DT123" s="83" t="s">
        <v>6</v>
      </c>
      <c r="DU123" s="83" t="s">
        <v>150</v>
      </c>
      <c r="DV123" s="83" t="str">
        <f>IF(AND(DU65&gt;=3000,DU65&lt;=4500),"OK","NG")</f>
        <v>NG</v>
      </c>
      <c r="DW123" s="83" t="s">
        <v>91</v>
      </c>
      <c r="DX123" s="102">
        <v>457</v>
      </c>
      <c r="DY123" s="54" t="str">
        <f t="shared" si="2"/>
        <v>RG2-6224:10NGウォームギヤ0NGC2</v>
      </c>
    </row>
    <row r="124" spans="5:131" ht="8.1" customHeight="1" x14ac:dyDescent="0.15">
      <c r="CO124" s="2"/>
      <c r="CP124" s="136"/>
      <c r="CQ124" s="128"/>
      <c r="CR124" s="127"/>
      <c r="CS124" s="129"/>
      <c r="CT124" s="131"/>
      <c r="CU124" s="131"/>
      <c r="CV124" s="131"/>
      <c r="CW124" s="131"/>
      <c r="CX124" s="131"/>
      <c r="CY124" s="131"/>
      <c r="CZ124" s="131"/>
      <c r="DA124" s="131"/>
      <c r="DP124" s="115" t="s">
        <v>156</v>
      </c>
      <c r="DQ124" s="85" t="s">
        <v>101</v>
      </c>
      <c r="DR124" s="83" t="s">
        <v>98</v>
      </c>
      <c r="DS124" s="83" t="str">
        <f>IF(AND(DR65&gt;=10,DR65&lt;=30),"OK","NG")</f>
        <v>NG</v>
      </c>
      <c r="DT124" s="83" t="s">
        <v>6</v>
      </c>
      <c r="DU124" s="83" t="s">
        <v>164</v>
      </c>
      <c r="DV124" s="83" t="str">
        <f>IF(AND(DU65&gt;4500,DU65&lt;=6000),"OK","NG")</f>
        <v>NG</v>
      </c>
      <c r="DW124" s="83" t="s">
        <v>90</v>
      </c>
      <c r="DX124" s="102">
        <v>545</v>
      </c>
      <c r="DY124" s="54" t="str">
        <f t="shared" si="2"/>
        <v>RG2-6224:10NGウォームギヤ0NGC1</v>
      </c>
    </row>
    <row r="125" spans="5:131" ht="8.1" customHeight="1" thickBot="1" x14ac:dyDescent="0.2">
      <c r="CO125" s="2"/>
      <c r="CP125" s="136"/>
      <c r="CQ125" s="128"/>
      <c r="CR125" s="127"/>
      <c r="CS125" s="129"/>
      <c r="CT125" s="131"/>
      <c r="CU125" s="131"/>
      <c r="CV125" s="131"/>
      <c r="CW125" s="131"/>
      <c r="CX125" s="131"/>
      <c r="CY125" s="131"/>
      <c r="CZ125" s="131"/>
      <c r="DA125" s="131"/>
      <c r="DP125" s="122" t="s">
        <v>156</v>
      </c>
      <c r="DQ125" s="107" t="s">
        <v>101</v>
      </c>
      <c r="DR125" s="108" t="s">
        <v>98</v>
      </c>
      <c r="DS125" s="108" t="str">
        <f>IF(AND(DR65&gt;=10,DR65&lt;=30),"OK","NG")</f>
        <v>NG</v>
      </c>
      <c r="DT125" s="108" t="s">
        <v>6</v>
      </c>
      <c r="DU125" s="108" t="s">
        <v>164</v>
      </c>
      <c r="DV125" s="108" t="str">
        <f>IF(AND(DU65&gt;4500,DU65&lt;=6000),"OK","NG")</f>
        <v>NG</v>
      </c>
      <c r="DW125" s="108" t="s">
        <v>91</v>
      </c>
      <c r="DX125" s="109">
        <v>854</v>
      </c>
      <c r="DY125" s="54" t="str">
        <f t="shared" si="2"/>
        <v>RG2-6224:10NGウォームギヤ0NGC2</v>
      </c>
    </row>
    <row r="126" spans="5:131" ht="8.1" customHeight="1" thickBot="1" x14ac:dyDescent="0.2">
      <c r="E126" s="211" t="s">
        <v>45</v>
      </c>
      <c r="F126" s="212"/>
      <c r="G126" s="212"/>
      <c r="H126" s="213"/>
      <c r="I126" s="442" t="s">
        <v>61</v>
      </c>
      <c r="J126" s="442"/>
      <c r="K126" s="442"/>
      <c r="L126" s="442"/>
      <c r="M126" s="442"/>
      <c r="N126" s="442"/>
      <c r="O126" s="442"/>
      <c r="P126" s="442"/>
      <c r="Q126" s="442"/>
      <c r="R126" s="442"/>
      <c r="S126" s="442"/>
      <c r="T126" s="442"/>
      <c r="U126" s="442"/>
      <c r="V126" s="442"/>
      <c r="W126" s="211" t="s">
        <v>59</v>
      </c>
      <c r="X126" s="212"/>
      <c r="Y126" s="212"/>
      <c r="Z126" s="212"/>
      <c r="AA126" s="212"/>
      <c r="AB126" s="212"/>
      <c r="AC126" s="212"/>
      <c r="AD126" s="212"/>
      <c r="AE126" s="212"/>
      <c r="AF126" s="212"/>
      <c r="AG126" s="212"/>
      <c r="AH126" s="212"/>
      <c r="AI126" s="212"/>
      <c r="AJ126" s="213"/>
      <c r="AK126" s="395" t="s">
        <v>62</v>
      </c>
      <c r="AL126" s="396"/>
      <c r="AM126" s="396"/>
      <c r="AN126" s="396"/>
      <c r="AO126" s="396"/>
      <c r="AP126" s="396"/>
      <c r="AQ126" s="396"/>
      <c r="AR126" s="396"/>
      <c r="AS126" s="396"/>
      <c r="AT126" s="396"/>
      <c r="AU126" s="396"/>
      <c r="AV126" s="396"/>
      <c r="AW126" s="396"/>
      <c r="AX126" s="397"/>
      <c r="AY126" s="430" t="s">
        <v>63</v>
      </c>
      <c r="AZ126" s="431"/>
      <c r="BA126" s="431"/>
      <c r="BB126" s="431"/>
      <c r="BC126" s="431"/>
      <c r="BD126" s="431"/>
      <c r="BE126" s="431"/>
      <c r="BF126" s="431"/>
      <c r="BG126" s="431"/>
      <c r="BH126" s="431"/>
      <c r="BI126" s="431"/>
      <c r="BJ126" s="431"/>
      <c r="BK126" s="431"/>
      <c r="BL126" s="431"/>
      <c r="BM126" s="431"/>
      <c r="BN126" s="431"/>
      <c r="BO126" s="431"/>
      <c r="BP126" s="431"/>
      <c r="BQ126" s="431"/>
      <c r="BR126" s="431"/>
      <c r="BS126" s="432"/>
      <c r="BT126" s="211" t="s">
        <v>64</v>
      </c>
      <c r="BU126" s="212"/>
      <c r="BV126" s="212"/>
      <c r="BW126" s="212"/>
      <c r="BX126" s="212"/>
      <c r="BY126" s="212"/>
      <c r="BZ126" s="212"/>
      <c r="CA126" s="212"/>
      <c r="CB126" s="212"/>
      <c r="CC126" s="212"/>
      <c r="CD126" s="212"/>
      <c r="CE126" s="212"/>
      <c r="CF126" s="212"/>
      <c r="CG126" s="212"/>
      <c r="CH126" s="212"/>
      <c r="CI126" s="213"/>
      <c r="CO126" s="2"/>
      <c r="CP126" s="136"/>
      <c r="CQ126" s="136"/>
      <c r="CR126" s="144" t="s">
        <v>151</v>
      </c>
      <c r="CS126" s="144" t="s">
        <v>152</v>
      </c>
      <c r="CT126" s="144" t="s">
        <v>153</v>
      </c>
      <c r="CU126" s="144" t="s">
        <v>154</v>
      </c>
      <c r="CV126" s="144" t="s">
        <v>155</v>
      </c>
      <c r="CW126" s="136"/>
      <c r="CX126" s="136"/>
      <c r="CY126" s="145"/>
      <c r="CZ126" s="145"/>
      <c r="DA126" s="145"/>
      <c r="DP126" s="141" t="s">
        <v>30</v>
      </c>
      <c r="DQ126" s="142" t="s">
        <v>54</v>
      </c>
      <c r="DR126" s="142" t="s">
        <v>54</v>
      </c>
      <c r="DS126" s="142"/>
      <c r="DT126" s="142" t="s">
        <v>54</v>
      </c>
      <c r="DU126" s="142" t="s">
        <v>54</v>
      </c>
      <c r="DV126" s="142"/>
      <c r="DW126" s="142" t="s">
        <v>54</v>
      </c>
      <c r="DX126" s="143">
        <v>1000</v>
      </c>
      <c r="DY126" s="54" t="str">
        <f t="shared" si="2"/>
        <v>RG2-618未設定0未設定0未設定</v>
      </c>
    </row>
    <row r="127" spans="5:131" ht="8.1" customHeight="1" thickBot="1" x14ac:dyDescent="0.2">
      <c r="E127" s="214"/>
      <c r="F127" s="215"/>
      <c r="G127" s="215"/>
      <c r="H127" s="216"/>
      <c r="I127" s="442"/>
      <c r="J127" s="442"/>
      <c r="K127" s="442"/>
      <c r="L127" s="442"/>
      <c r="M127" s="442"/>
      <c r="N127" s="442"/>
      <c r="O127" s="442"/>
      <c r="P127" s="442"/>
      <c r="Q127" s="442"/>
      <c r="R127" s="442"/>
      <c r="S127" s="442"/>
      <c r="T127" s="442"/>
      <c r="U127" s="442"/>
      <c r="V127" s="442"/>
      <c r="W127" s="214"/>
      <c r="X127" s="215"/>
      <c r="Y127" s="215"/>
      <c r="Z127" s="215"/>
      <c r="AA127" s="215"/>
      <c r="AB127" s="215"/>
      <c r="AC127" s="215"/>
      <c r="AD127" s="215"/>
      <c r="AE127" s="215"/>
      <c r="AF127" s="215"/>
      <c r="AG127" s="215"/>
      <c r="AH127" s="215"/>
      <c r="AI127" s="215"/>
      <c r="AJ127" s="216"/>
      <c r="AK127" s="398"/>
      <c r="AL127" s="399"/>
      <c r="AM127" s="399"/>
      <c r="AN127" s="399"/>
      <c r="AO127" s="399"/>
      <c r="AP127" s="399"/>
      <c r="AQ127" s="399"/>
      <c r="AR127" s="399"/>
      <c r="AS127" s="399"/>
      <c r="AT127" s="399"/>
      <c r="AU127" s="399"/>
      <c r="AV127" s="399"/>
      <c r="AW127" s="399"/>
      <c r="AX127" s="400"/>
      <c r="AY127" s="433"/>
      <c r="AZ127" s="434"/>
      <c r="BA127" s="434"/>
      <c r="BB127" s="434"/>
      <c r="BC127" s="434"/>
      <c r="BD127" s="434"/>
      <c r="BE127" s="434"/>
      <c r="BF127" s="434"/>
      <c r="BG127" s="434"/>
      <c r="BH127" s="434"/>
      <c r="BI127" s="434"/>
      <c r="BJ127" s="434"/>
      <c r="BK127" s="434"/>
      <c r="BL127" s="434"/>
      <c r="BM127" s="434"/>
      <c r="BN127" s="434"/>
      <c r="BO127" s="434"/>
      <c r="BP127" s="434"/>
      <c r="BQ127" s="434"/>
      <c r="BR127" s="434"/>
      <c r="BS127" s="435"/>
      <c r="BT127" s="214"/>
      <c r="BU127" s="215"/>
      <c r="BV127" s="215"/>
      <c r="BW127" s="215"/>
      <c r="BX127" s="215"/>
      <c r="BY127" s="215"/>
      <c r="BZ127" s="215"/>
      <c r="CA127" s="215"/>
      <c r="CB127" s="215"/>
      <c r="CC127" s="215"/>
      <c r="CD127" s="215"/>
      <c r="CE127" s="215"/>
      <c r="CF127" s="215"/>
      <c r="CG127" s="215"/>
      <c r="CH127" s="215"/>
      <c r="CI127" s="216"/>
      <c r="CO127" s="2"/>
      <c r="CP127" s="136"/>
      <c r="CQ127" s="136"/>
      <c r="CR127" s="148" t="str">
        <f>IFERROR(IF(VLOOKUP(E116,CQ115:DA124,3,0)="なし","",VLOOKUP(E116,CQ115:DA124,3,0)),"")</f>
        <v/>
      </c>
      <c r="CS127" s="148" t="str">
        <f>IFERROR(IF(VLOOKUP(E118,CQ115:DA124,3,0)="なし","",VLOOKUP(E118,CQ115:DA124,3,0)),"")</f>
        <v/>
      </c>
      <c r="CT127" s="148" t="str">
        <f>IFERROR(IF(VLOOKUP(E120,CQ115:DA124,3,0)="なし","",VLOOKUP(E120,CQ115:DA124,3,0)),"")</f>
        <v/>
      </c>
      <c r="CU127" s="148" t="str">
        <f>IFERROR(IF(VLOOKUP(#REF!,CQ122:DA131,3,0)="なし","",VLOOKUP(#REF!,CQ122:DA131,3,0)),"")</f>
        <v/>
      </c>
      <c r="CV127" s="148" t="str">
        <f>IFERROR(IF(VLOOKUP(#REF!,CQ122:DA131,3,0)="なし","",VLOOKUP(#REF!,CQ122:DA131,3,0)),"")</f>
        <v/>
      </c>
      <c r="CW127" s="136"/>
      <c r="CX127" s="136"/>
      <c r="CY127" s="145"/>
      <c r="CZ127" s="145"/>
      <c r="DA127" s="145"/>
      <c r="DP127" s="146" t="s">
        <v>25</v>
      </c>
      <c r="DQ127" s="142" t="s">
        <v>54</v>
      </c>
      <c r="DR127" s="142" t="s">
        <v>54</v>
      </c>
      <c r="DS127" s="142"/>
      <c r="DT127" s="142" t="s">
        <v>54</v>
      </c>
      <c r="DU127" s="142" t="s">
        <v>54</v>
      </c>
      <c r="DV127" s="142"/>
      <c r="DW127" s="142" t="s">
        <v>54</v>
      </c>
      <c r="DX127" s="147">
        <v>1000</v>
      </c>
      <c r="DY127" s="54" t="str">
        <f t="shared" si="2"/>
        <v>RG2-620未設定0未設定0未設定</v>
      </c>
    </row>
    <row r="128" spans="5:131" ht="8.1" customHeight="1" x14ac:dyDescent="0.15">
      <c r="E128" s="211" t="s">
        <v>36</v>
      </c>
      <c r="F128" s="212"/>
      <c r="G128" s="212"/>
      <c r="H128" s="213"/>
      <c r="I128" s="210" t="s">
        <v>39</v>
      </c>
      <c r="J128" s="210"/>
      <c r="K128" s="210"/>
      <c r="L128" s="210"/>
      <c r="M128" s="210"/>
      <c r="N128" s="210"/>
      <c r="O128" s="210"/>
      <c r="P128" s="210"/>
      <c r="Q128" s="210" t="s">
        <v>41</v>
      </c>
      <c r="R128" s="210"/>
      <c r="S128" s="210"/>
      <c r="T128" s="210"/>
      <c r="U128" s="210"/>
      <c r="V128" s="210"/>
      <c r="W128" s="211" t="s">
        <v>39</v>
      </c>
      <c r="X128" s="212"/>
      <c r="Y128" s="212"/>
      <c r="Z128" s="212"/>
      <c r="AA128" s="212"/>
      <c r="AB128" s="212"/>
      <c r="AC128" s="212"/>
      <c r="AD128" s="213"/>
      <c r="AE128" s="211" t="s">
        <v>41</v>
      </c>
      <c r="AF128" s="212"/>
      <c r="AG128" s="212"/>
      <c r="AH128" s="212"/>
      <c r="AI128" s="212"/>
      <c r="AJ128" s="213"/>
      <c r="AK128" s="211" t="s">
        <v>39</v>
      </c>
      <c r="AL128" s="212"/>
      <c r="AM128" s="212"/>
      <c r="AN128" s="212"/>
      <c r="AO128" s="212"/>
      <c r="AP128" s="212"/>
      <c r="AQ128" s="212"/>
      <c r="AR128" s="213"/>
      <c r="AS128" s="211" t="s">
        <v>41</v>
      </c>
      <c r="AT128" s="212"/>
      <c r="AU128" s="212"/>
      <c r="AV128" s="212"/>
      <c r="AW128" s="212"/>
      <c r="AX128" s="213"/>
      <c r="AY128" s="210" t="s">
        <v>37</v>
      </c>
      <c r="AZ128" s="210"/>
      <c r="BA128" s="210"/>
      <c r="BB128" s="210"/>
      <c r="BC128" s="210"/>
      <c r="BD128" s="210"/>
      <c r="BE128" s="210" t="s">
        <v>39</v>
      </c>
      <c r="BF128" s="210"/>
      <c r="BG128" s="210"/>
      <c r="BH128" s="210"/>
      <c r="BI128" s="210"/>
      <c r="BJ128" s="210"/>
      <c r="BK128" s="210"/>
      <c r="BL128" s="210"/>
      <c r="BM128" s="210" t="s">
        <v>41</v>
      </c>
      <c r="BN128" s="210"/>
      <c r="BO128" s="210"/>
      <c r="BP128" s="210"/>
      <c r="BQ128" s="210"/>
      <c r="BR128" s="210"/>
      <c r="BS128" s="210"/>
      <c r="BT128" s="211" t="s">
        <v>39</v>
      </c>
      <c r="BU128" s="212"/>
      <c r="BV128" s="212"/>
      <c r="BW128" s="212"/>
      <c r="BX128" s="212"/>
      <c r="BY128" s="212"/>
      <c r="BZ128" s="212"/>
      <c r="CA128" s="212"/>
      <c r="CB128" s="213"/>
      <c r="CC128" s="211" t="s">
        <v>41</v>
      </c>
      <c r="CD128" s="212"/>
      <c r="CE128" s="212"/>
      <c r="CF128" s="212"/>
      <c r="CG128" s="212"/>
      <c r="CH128" s="212"/>
      <c r="CI128" s="213"/>
      <c r="CO128" s="2"/>
      <c r="CP128" s="149"/>
      <c r="CQ128" s="136"/>
      <c r="CR128" s="150" t="str">
        <f>IFERROR(IF(VLOOKUP(E116,CQ115:DA124,4,0)="なし","",VLOOKUP(E116,CQ115:DA124,4,0)),"")</f>
        <v/>
      </c>
      <c r="CS128" s="150" t="str">
        <f>IFERROR(IF(VLOOKUP(E118,CQ115:DA124,4,0)="なし","",VLOOKUP(E118,CQ115:DA124,4,0)),"")</f>
        <v/>
      </c>
      <c r="CT128" s="150" t="str">
        <f>IFERROR(IF(VLOOKUP(E120,CQ115:DA124,4,0)="なし","",VLOOKUP(E120,CQ115:DA124,4,0)),"")</f>
        <v/>
      </c>
      <c r="CU128" s="150" t="str">
        <f>IFERROR(IF(VLOOKUP(#REF!,CQ122:DA131,4,0)="なし","",VLOOKUP(#REF!,CQ122:DA131,4,0)),"")</f>
        <v/>
      </c>
      <c r="CV128" s="150" t="str">
        <f>IFERROR(IF(VLOOKUP(#REF!,CQ122:DA131,4,0)="なし","",VLOOKUP(#REF!,CQ122:DA131,4,0)),"")</f>
        <v/>
      </c>
      <c r="CW128" s="136"/>
      <c r="CX128" s="136"/>
      <c r="CY128" s="145"/>
      <c r="CZ128" s="145"/>
      <c r="DA128" s="145"/>
      <c r="DF128" s="36"/>
      <c r="DG128" s="36"/>
      <c r="DH128" s="36"/>
    </row>
    <row r="129" spans="5:112" ht="8.1" customHeight="1" x14ac:dyDescent="0.15">
      <c r="E129" s="214"/>
      <c r="F129" s="215"/>
      <c r="G129" s="215"/>
      <c r="H129" s="216"/>
      <c r="I129" s="210"/>
      <c r="J129" s="210"/>
      <c r="K129" s="210"/>
      <c r="L129" s="210"/>
      <c r="M129" s="210"/>
      <c r="N129" s="210"/>
      <c r="O129" s="210"/>
      <c r="P129" s="210"/>
      <c r="Q129" s="210"/>
      <c r="R129" s="210"/>
      <c r="S129" s="210"/>
      <c r="T129" s="210"/>
      <c r="U129" s="210"/>
      <c r="V129" s="210"/>
      <c r="W129" s="214"/>
      <c r="X129" s="215"/>
      <c r="Y129" s="215"/>
      <c r="Z129" s="215"/>
      <c r="AA129" s="215"/>
      <c r="AB129" s="215"/>
      <c r="AC129" s="215"/>
      <c r="AD129" s="216"/>
      <c r="AE129" s="214"/>
      <c r="AF129" s="215"/>
      <c r="AG129" s="215"/>
      <c r="AH129" s="215"/>
      <c r="AI129" s="215"/>
      <c r="AJ129" s="216"/>
      <c r="AK129" s="214"/>
      <c r="AL129" s="215"/>
      <c r="AM129" s="215"/>
      <c r="AN129" s="215"/>
      <c r="AO129" s="215"/>
      <c r="AP129" s="215"/>
      <c r="AQ129" s="215"/>
      <c r="AR129" s="216"/>
      <c r="AS129" s="214"/>
      <c r="AT129" s="215"/>
      <c r="AU129" s="215"/>
      <c r="AV129" s="215"/>
      <c r="AW129" s="215"/>
      <c r="AX129" s="216"/>
      <c r="AY129" s="210"/>
      <c r="AZ129" s="210"/>
      <c r="BA129" s="210"/>
      <c r="BB129" s="210"/>
      <c r="BC129" s="210"/>
      <c r="BD129" s="210"/>
      <c r="BE129" s="210"/>
      <c r="BF129" s="210"/>
      <c r="BG129" s="210"/>
      <c r="BH129" s="210"/>
      <c r="BI129" s="210"/>
      <c r="BJ129" s="210"/>
      <c r="BK129" s="210"/>
      <c r="BL129" s="210"/>
      <c r="BM129" s="210"/>
      <c r="BN129" s="210"/>
      <c r="BO129" s="210"/>
      <c r="BP129" s="210"/>
      <c r="BQ129" s="210"/>
      <c r="BR129" s="210"/>
      <c r="BS129" s="210"/>
      <c r="BT129" s="214"/>
      <c r="BU129" s="215"/>
      <c r="BV129" s="215"/>
      <c r="BW129" s="215"/>
      <c r="BX129" s="215"/>
      <c r="BY129" s="215"/>
      <c r="BZ129" s="215"/>
      <c r="CA129" s="215"/>
      <c r="CB129" s="216"/>
      <c r="CC129" s="214"/>
      <c r="CD129" s="215"/>
      <c r="CE129" s="215"/>
      <c r="CF129" s="215"/>
      <c r="CG129" s="215"/>
      <c r="CH129" s="215"/>
      <c r="CI129" s="216"/>
      <c r="CO129" s="2"/>
      <c r="CP129" s="149"/>
      <c r="CQ129" s="136"/>
      <c r="CR129" s="150" t="str">
        <f>IFERROR(IF(VLOOKUP(E116,CQ115:DA124,5,0)="なし","",VLOOKUP(E116,CQ115:DA124,5,0)),"")</f>
        <v/>
      </c>
      <c r="CS129" s="150" t="str">
        <f>IFERROR(IF(VLOOKUP(E118,CQ115:DA124,5,0)="なし","",VLOOKUP(E118,CQ115:DA124,5,0)),"")</f>
        <v/>
      </c>
      <c r="CT129" s="150" t="str">
        <f>IFERROR(IF(VLOOKUP(E120,CQ115:DA124,5,0)="なし","",VLOOKUP(E120,CQ115:DA124,5,0)),"")</f>
        <v/>
      </c>
      <c r="CU129" s="150" t="str">
        <f>IFERROR(IF(VLOOKUP(#REF!,CQ122:DA131,5,0)="なし","",VLOOKUP(#REF!,CQ122:DA131,5,0)),"")</f>
        <v/>
      </c>
      <c r="CV129" s="150" t="str">
        <f>IFERROR(IF(VLOOKUP(#REF!,CQ122:DA131,5,0)="なし","",VLOOKUP(#REF!,CQ122:DA131,5,0)),"")</f>
        <v/>
      </c>
      <c r="CW129" s="136"/>
      <c r="CX129" s="136"/>
      <c r="CY129" s="145"/>
      <c r="CZ129" s="145"/>
      <c r="DA129" s="145"/>
      <c r="DF129" s="36"/>
      <c r="DG129" s="36"/>
      <c r="DH129" s="36"/>
    </row>
    <row r="130" spans="5:112" ht="8.1" customHeight="1" x14ac:dyDescent="0.15">
      <c r="E130" s="218" t="s">
        <v>5</v>
      </c>
      <c r="F130" s="219"/>
      <c r="G130" s="219"/>
      <c r="H130" s="220"/>
      <c r="I130" s="210" t="s">
        <v>265</v>
      </c>
      <c r="J130" s="210"/>
      <c r="K130" s="210"/>
      <c r="L130" s="210"/>
      <c r="M130" s="210"/>
      <c r="N130" s="210"/>
      <c r="O130" s="210"/>
      <c r="P130" s="210"/>
      <c r="Q130" s="217">
        <v>600</v>
      </c>
      <c r="R130" s="217"/>
      <c r="S130" s="217"/>
      <c r="T130" s="217"/>
      <c r="U130" s="217"/>
      <c r="V130" s="217"/>
      <c r="W130" s="211" t="s">
        <v>60</v>
      </c>
      <c r="X130" s="212"/>
      <c r="Y130" s="212"/>
      <c r="Z130" s="212"/>
      <c r="AA130" s="212"/>
      <c r="AB130" s="212"/>
      <c r="AC130" s="212"/>
      <c r="AD130" s="213"/>
      <c r="AE130" s="379">
        <v>600</v>
      </c>
      <c r="AF130" s="380"/>
      <c r="AG130" s="380"/>
      <c r="AH130" s="380"/>
      <c r="AI130" s="380"/>
      <c r="AJ130" s="381"/>
      <c r="AK130" s="211" t="s">
        <v>65</v>
      </c>
      <c r="AL130" s="212"/>
      <c r="AM130" s="212"/>
      <c r="AN130" s="212"/>
      <c r="AO130" s="212"/>
      <c r="AP130" s="212"/>
      <c r="AQ130" s="212"/>
      <c r="AR130" s="213"/>
      <c r="AS130" s="379">
        <v>650</v>
      </c>
      <c r="AT130" s="380"/>
      <c r="AU130" s="380"/>
      <c r="AV130" s="380"/>
      <c r="AW130" s="380"/>
      <c r="AX130" s="381"/>
      <c r="AY130" s="210" t="s">
        <v>295</v>
      </c>
      <c r="AZ130" s="210"/>
      <c r="BA130" s="210"/>
      <c r="BB130" s="210"/>
      <c r="BC130" s="210"/>
      <c r="BD130" s="210"/>
      <c r="BE130" s="210" t="s">
        <v>66</v>
      </c>
      <c r="BF130" s="210"/>
      <c r="BG130" s="210"/>
      <c r="BH130" s="210"/>
      <c r="BI130" s="210"/>
      <c r="BJ130" s="210"/>
      <c r="BK130" s="210"/>
      <c r="BL130" s="210"/>
      <c r="BM130" s="217">
        <v>600</v>
      </c>
      <c r="BN130" s="217"/>
      <c r="BO130" s="217"/>
      <c r="BP130" s="217"/>
      <c r="BQ130" s="217"/>
      <c r="BR130" s="217"/>
      <c r="BS130" s="217"/>
      <c r="BT130" s="211" t="s">
        <v>74</v>
      </c>
      <c r="BU130" s="212"/>
      <c r="BV130" s="212"/>
      <c r="BW130" s="212"/>
      <c r="BX130" s="212"/>
      <c r="BY130" s="212"/>
      <c r="BZ130" s="212"/>
      <c r="CA130" s="212"/>
      <c r="CB130" s="213"/>
      <c r="CC130" s="379">
        <v>600</v>
      </c>
      <c r="CD130" s="380"/>
      <c r="CE130" s="380"/>
      <c r="CF130" s="380"/>
      <c r="CG130" s="380"/>
      <c r="CH130" s="380"/>
      <c r="CI130" s="381"/>
      <c r="CO130" s="2"/>
      <c r="CP130" s="149"/>
      <c r="CQ130" s="136"/>
      <c r="CR130" s="150" t="str">
        <f>IFERROR(IF(VLOOKUP(E116,CQ115:DA124,6,0)="なし","",VLOOKUP(E116,CQ115:DA124,6,0)),"")</f>
        <v/>
      </c>
      <c r="CS130" s="150" t="str">
        <f>IFERROR(IF(VLOOKUP(E118,CQ115:DA124,6,0)="なし","",VLOOKUP(E118,CQ115:DA124,6,0)),"")</f>
        <v/>
      </c>
      <c r="CT130" s="150" t="str">
        <f>IFERROR(IF(VLOOKUP(E120,CQ115:DA124,6,0)="なし","",VLOOKUP(E120,CQ115:DA124,6,0)),"")</f>
        <v/>
      </c>
      <c r="CU130" s="150" t="str">
        <f>IFERROR(IF(VLOOKUP(#REF!,CQ122:DA131,6,0)="なし","",VLOOKUP(#REF!,CQ122:DA131,6,0)),"")</f>
        <v/>
      </c>
      <c r="CV130" s="150" t="str">
        <f>IFERROR(IF(VLOOKUP(#REF!,CQ122:DA131,6,0)="なし","",VLOOKUP(#REF!,CQ122:DA131,6,0)),"")</f>
        <v/>
      </c>
      <c r="CW130" s="136"/>
      <c r="CX130" s="136"/>
      <c r="CY130" s="145"/>
      <c r="CZ130" s="145"/>
      <c r="DA130" s="145"/>
    </row>
    <row r="131" spans="5:112" ht="8.1" customHeight="1" x14ac:dyDescent="0.15">
      <c r="E131" s="221"/>
      <c r="F131" s="222"/>
      <c r="G131" s="222"/>
      <c r="H131" s="223"/>
      <c r="I131" s="210"/>
      <c r="J131" s="210"/>
      <c r="K131" s="210"/>
      <c r="L131" s="210"/>
      <c r="M131" s="210"/>
      <c r="N131" s="210"/>
      <c r="O131" s="210"/>
      <c r="P131" s="210"/>
      <c r="Q131" s="217"/>
      <c r="R131" s="217"/>
      <c r="S131" s="217"/>
      <c r="T131" s="217"/>
      <c r="U131" s="217"/>
      <c r="V131" s="217"/>
      <c r="W131" s="324"/>
      <c r="X131" s="325"/>
      <c r="Y131" s="325"/>
      <c r="Z131" s="325"/>
      <c r="AA131" s="325"/>
      <c r="AB131" s="325"/>
      <c r="AC131" s="325"/>
      <c r="AD131" s="326"/>
      <c r="AE131" s="402"/>
      <c r="AF131" s="403"/>
      <c r="AG131" s="403"/>
      <c r="AH131" s="403"/>
      <c r="AI131" s="403"/>
      <c r="AJ131" s="404"/>
      <c r="AK131" s="324"/>
      <c r="AL131" s="325"/>
      <c r="AM131" s="325"/>
      <c r="AN131" s="325"/>
      <c r="AO131" s="325"/>
      <c r="AP131" s="325"/>
      <c r="AQ131" s="325"/>
      <c r="AR131" s="326"/>
      <c r="AS131" s="402"/>
      <c r="AT131" s="403"/>
      <c r="AU131" s="403"/>
      <c r="AV131" s="403"/>
      <c r="AW131" s="403"/>
      <c r="AX131" s="404"/>
      <c r="AY131" s="210"/>
      <c r="AZ131" s="210"/>
      <c r="BA131" s="210"/>
      <c r="BB131" s="210"/>
      <c r="BC131" s="210"/>
      <c r="BD131" s="210"/>
      <c r="BE131" s="210"/>
      <c r="BF131" s="210"/>
      <c r="BG131" s="210"/>
      <c r="BH131" s="210"/>
      <c r="BI131" s="210"/>
      <c r="BJ131" s="210"/>
      <c r="BK131" s="210"/>
      <c r="BL131" s="210"/>
      <c r="BM131" s="217"/>
      <c r="BN131" s="217"/>
      <c r="BO131" s="217"/>
      <c r="BP131" s="217"/>
      <c r="BQ131" s="217"/>
      <c r="BR131" s="217"/>
      <c r="BS131" s="217"/>
      <c r="BT131" s="214"/>
      <c r="BU131" s="215"/>
      <c r="BV131" s="215"/>
      <c r="BW131" s="215"/>
      <c r="BX131" s="215"/>
      <c r="BY131" s="215"/>
      <c r="BZ131" s="215"/>
      <c r="CA131" s="215"/>
      <c r="CB131" s="216"/>
      <c r="CC131" s="382"/>
      <c r="CD131" s="383"/>
      <c r="CE131" s="383"/>
      <c r="CF131" s="383"/>
      <c r="CG131" s="383"/>
      <c r="CH131" s="383"/>
      <c r="CI131" s="384"/>
      <c r="CO131" s="2"/>
      <c r="CP131" s="149"/>
      <c r="CQ131" s="136"/>
      <c r="CR131" s="150" t="str">
        <f>IFERROR(IF(VLOOKUP(E116,CQ115:DA124,7,0)="なし","",VLOOKUP(E116,CQ115:DA124,7,0)),"")</f>
        <v/>
      </c>
      <c r="CS131" s="150" t="str">
        <f>IFERROR(IF(VLOOKUP(E118,CQ115:DA124,7,0)="なし","",VLOOKUP(E118,CQ115:DA124,7,0)),"")</f>
        <v/>
      </c>
      <c r="CT131" s="150" t="str">
        <f>IFERROR(IF(VLOOKUP(E120,CQ115:DA124,7,0)="なし","",VLOOKUP(E120,CQ115:DA124,7,0)),"")</f>
        <v/>
      </c>
      <c r="CU131" s="150" t="str">
        <f>IFERROR(IF(VLOOKUP(#REF!,CQ122:DA131,7,0)="なし","",VLOOKUP(#REF!,CQ122:DA131,7,0)),"")</f>
        <v/>
      </c>
      <c r="CV131" s="150" t="str">
        <f>IFERROR(IF(VLOOKUP(#REF!,CQ122:DA131,7,0)="なし","",VLOOKUP(#REF!,CQ122:DA131,7,0)),"")</f>
        <v/>
      </c>
      <c r="CW131" s="136"/>
      <c r="CX131" s="136"/>
      <c r="CY131" s="145"/>
      <c r="CZ131" s="145"/>
      <c r="DA131" s="145"/>
    </row>
    <row r="132" spans="5:112" ht="8.1" customHeight="1" x14ac:dyDescent="0.15">
      <c r="E132" s="218" t="s">
        <v>5</v>
      </c>
      <c r="F132" s="219"/>
      <c r="G132" s="219"/>
      <c r="H132" s="220"/>
      <c r="I132" s="210" t="s">
        <v>51</v>
      </c>
      <c r="J132" s="210"/>
      <c r="K132" s="210"/>
      <c r="L132" s="210"/>
      <c r="M132" s="210"/>
      <c r="N132" s="210"/>
      <c r="O132" s="210"/>
      <c r="P132" s="210"/>
      <c r="Q132" s="217">
        <v>700</v>
      </c>
      <c r="R132" s="217"/>
      <c r="S132" s="217"/>
      <c r="T132" s="217"/>
      <c r="U132" s="217"/>
      <c r="V132" s="217"/>
      <c r="W132" s="324"/>
      <c r="X132" s="325"/>
      <c r="Y132" s="325"/>
      <c r="Z132" s="325"/>
      <c r="AA132" s="325"/>
      <c r="AB132" s="325"/>
      <c r="AC132" s="325"/>
      <c r="AD132" s="326"/>
      <c r="AE132" s="402"/>
      <c r="AF132" s="403"/>
      <c r="AG132" s="403"/>
      <c r="AH132" s="403"/>
      <c r="AI132" s="403"/>
      <c r="AJ132" s="404"/>
      <c r="AK132" s="324"/>
      <c r="AL132" s="325"/>
      <c r="AM132" s="325"/>
      <c r="AN132" s="325"/>
      <c r="AO132" s="325"/>
      <c r="AP132" s="325"/>
      <c r="AQ132" s="325"/>
      <c r="AR132" s="326"/>
      <c r="AS132" s="402"/>
      <c r="AT132" s="403"/>
      <c r="AU132" s="403"/>
      <c r="AV132" s="403"/>
      <c r="AW132" s="403"/>
      <c r="AX132" s="404"/>
      <c r="AY132" s="210"/>
      <c r="AZ132" s="210"/>
      <c r="BA132" s="210"/>
      <c r="BB132" s="210"/>
      <c r="BC132" s="210"/>
      <c r="BD132" s="210"/>
      <c r="BE132" s="210" t="s">
        <v>67</v>
      </c>
      <c r="BF132" s="210"/>
      <c r="BG132" s="210"/>
      <c r="BH132" s="210"/>
      <c r="BI132" s="210"/>
      <c r="BJ132" s="210"/>
      <c r="BK132" s="210"/>
      <c r="BL132" s="210"/>
      <c r="BM132" s="217">
        <v>700</v>
      </c>
      <c r="BN132" s="217"/>
      <c r="BO132" s="217"/>
      <c r="BP132" s="217"/>
      <c r="BQ132" s="217"/>
      <c r="BR132" s="217"/>
      <c r="BS132" s="217"/>
      <c r="BT132" s="211" t="s">
        <v>75</v>
      </c>
      <c r="BU132" s="212"/>
      <c r="BV132" s="212"/>
      <c r="BW132" s="212"/>
      <c r="BX132" s="212"/>
      <c r="BY132" s="212"/>
      <c r="BZ132" s="212"/>
      <c r="CA132" s="212"/>
      <c r="CB132" s="213"/>
      <c r="CC132" s="379">
        <v>700</v>
      </c>
      <c r="CD132" s="380"/>
      <c r="CE132" s="380"/>
      <c r="CF132" s="380"/>
      <c r="CG132" s="380"/>
      <c r="CH132" s="380"/>
      <c r="CI132" s="381"/>
      <c r="CO132" s="2"/>
      <c r="CP132" s="149"/>
      <c r="CQ132" s="136"/>
      <c r="CR132" s="150" t="str">
        <f>IFERROR(IF(VLOOKUP(E116,CQ115:DA124,8,0)="なし","",VLOOKUP(E116,CQ115:DA124,8,0)),"")</f>
        <v/>
      </c>
      <c r="CS132" s="150" t="str">
        <f>IFERROR(IF(VLOOKUP(E118,CQ115:DA124,8,0)="なし","",VLOOKUP(E118,CQ115:DA124,8,0)),"")</f>
        <v/>
      </c>
      <c r="CT132" s="150" t="str">
        <f>IFERROR(IF(VLOOKUP(E120,CQ115:DA124,8,0)="なし","",VLOOKUP(E120,CQ115:DA124,8,0)),"")</f>
        <v/>
      </c>
      <c r="CU132" s="150" t="str">
        <f>IFERROR(IF(VLOOKUP(#REF!,CQ122:DA131,8,0)="なし","",VLOOKUP(#REF!,CQ122:DA131,8,0)),"")</f>
        <v/>
      </c>
      <c r="CV132" s="150" t="str">
        <f>IFERROR(IF(VLOOKUP(#REF!,CQ122:DA131,8,0)="なし","",VLOOKUP(#REF!,CQ122:DA131,8,0)),"")</f>
        <v/>
      </c>
      <c r="CW132" s="136"/>
      <c r="CX132" s="136"/>
      <c r="CY132" s="145"/>
      <c r="CZ132" s="145"/>
      <c r="DA132" s="145"/>
    </row>
    <row r="133" spans="5:112" ht="8.1" customHeight="1" x14ac:dyDescent="0.15">
      <c r="E133" s="221"/>
      <c r="F133" s="222"/>
      <c r="G133" s="222"/>
      <c r="H133" s="223"/>
      <c r="I133" s="210"/>
      <c r="J133" s="210"/>
      <c r="K133" s="210"/>
      <c r="L133" s="210"/>
      <c r="M133" s="210"/>
      <c r="N133" s="210"/>
      <c r="O133" s="210"/>
      <c r="P133" s="210"/>
      <c r="Q133" s="217"/>
      <c r="R133" s="217"/>
      <c r="S133" s="217"/>
      <c r="T133" s="217"/>
      <c r="U133" s="217"/>
      <c r="V133" s="217"/>
      <c r="W133" s="324"/>
      <c r="X133" s="325"/>
      <c r="Y133" s="325"/>
      <c r="Z133" s="325"/>
      <c r="AA133" s="325"/>
      <c r="AB133" s="325"/>
      <c r="AC133" s="325"/>
      <c r="AD133" s="326"/>
      <c r="AE133" s="402"/>
      <c r="AF133" s="403"/>
      <c r="AG133" s="403"/>
      <c r="AH133" s="403"/>
      <c r="AI133" s="403"/>
      <c r="AJ133" s="404"/>
      <c r="AK133" s="324"/>
      <c r="AL133" s="325"/>
      <c r="AM133" s="325"/>
      <c r="AN133" s="325"/>
      <c r="AO133" s="325"/>
      <c r="AP133" s="325"/>
      <c r="AQ133" s="325"/>
      <c r="AR133" s="326"/>
      <c r="AS133" s="402"/>
      <c r="AT133" s="403"/>
      <c r="AU133" s="403"/>
      <c r="AV133" s="403"/>
      <c r="AW133" s="403"/>
      <c r="AX133" s="404"/>
      <c r="AY133" s="210"/>
      <c r="AZ133" s="210"/>
      <c r="BA133" s="210"/>
      <c r="BB133" s="210"/>
      <c r="BC133" s="210"/>
      <c r="BD133" s="210"/>
      <c r="BE133" s="210"/>
      <c r="BF133" s="210"/>
      <c r="BG133" s="210"/>
      <c r="BH133" s="210"/>
      <c r="BI133" s="210"/>
      <c r="BJ133" s="210"/>
      <c r="BK133" s="210"/>
      <c r="BL133" s="210"/>
      <c r="BM133" s="217"/>
      <c r="BN133" s="217"/>
      <c r="BO133" s="217"/>
      <c r="BP133" s="217"/>
      <c r="BQ133" s="217"/>
      <c r="BR133" s="217"/>
      <c r="BS133" s="217"/>
      <c r="BT133" s="214"/>
      <c r="BU133" s="215"/>
      <c r="BV133" s="215"/>
      <c r="BW133" s="215"/>
      <c r="BX133" s="215"/>
      <c r="BY133" s="215"/>
      <c r="BZ133" s="215"/>
      <c r="CA133" s="215"/>
      <c r="CB133" s="216"/>
      <c r="CC133" s="382"/>
      <c r="CD133" s="383"/>
      <c r="CE133" s="383"/>
      <c r="CF133" s="383"/>
      <c r="CG133" s="383"/>
      <c r="CH133" s="383"/>
      <c r="CI133" s="384"/>
      <c r="CO133" s="2"/>
      <c r="CP133" s="136"/>
      <c r="CQ133" s="136"/>
      <c r="CR133" s="150" t="str">
        <f>IFERROR(IF(VLOOKUP(E116,CQ115:DA124,9,0)="なし","",VLOOKUP(E116,CQ115:DA124,9,0)),"")</f>
        <v/>
      </c>
      <c r="CS133" s="150" t="str">
        <f>IFERROR(IF(VLOOKUP(E118,CQ115:DA124,9,0)="なし","",VLOOKUP(E118,CQ115:DA124,9,0)),"")</f>
        <v/>
      </c>
      <c r="CT133" s="150" t="str">
        <f>IFERROR(IF(VLOOKUP(E120,CQ115:DA124,9,0)="なし","",VLOOKUP(E120,CQ115:DA124,9,0)),"")</f>
        <v/>
      </c>
      <c r="CU133" s="150" t="str">
        <f>IFERROR(IF(VLOOKUP(#REF!,CQ122:DA131,9,0)="なし","",VLOOKUP(#REF!,CQ122:DA131,9,0)),"")</f>
        <v/>
      </c>
      <c r="CV133" s="150" t="str">
        <f>IFERROR(IF(VLOOKUP(#REF!,CQ122:DA131,9,0)="なし","",VLOOKUP(#REF!,CQ122:DA131,9,0)),"")</f>
        <v/>
      </c>
      <c r="CW133" s="136"/>
      <c r="CX133" s="136"/>
      <c r="CY133" s="145"/>
      <c r="CZ133" s="145"/>
      <c r="DA133" s="145"/>
    </row>
    <row r="134" spans="5:112" ht="8.1" customHeight="1" x14ac:dyDescent="0.15">
      <c r="E134" s="218" t="s">
        <v>12</v>
      </c>
      <c r="F134" s="219"/>
      <c r="G134" s="219"/>
      <c r="H134" s="220"/>
      <c r="I134" s="210" t="s">
        <v>52</v>
      </c>
      <c r="J134" s="210"/>
      <c r="K134" s="210"/>
      <c r="L134" s="210"/>
      <c r="M134" s="210"/>
      <c r="N134" s="210"/>
      <c r="O134" s="210"/>
      <c r="P134" s="210"/>
      <c r="Q134" s="217">
        <v>600</v>
      </c>
      <c r="R134" s="217"/>
      <c r="S134" s="217"/>
      <c r="T134" s="217"/>
      <c r="U134" s="217"/>
      <c r="V134" s="217"/>
      <c r="W134" s="324"/>
      <c r="X134" s="325"/>
      <c r="Y134" s="325"/>
      <c r="Z134" s="325"/>
      <c r="AA134" s="325"/>
      <c r="AB134" s="325"/>
      <c r="AC134" s="325"/>
      <c r="AD134" s="326"/>
      <c r="AE134" s="402"/>
      <c r="AF134" s="403"/>
      <c r="AG134" s="403"/>
      <c r="AH134" s="403"/>
      <c r="AI134" s="403"/>
      <c r="AJ134" s="404"/>
      <c r="AK134" s="324"/>
      <c r="AL134" s="325"/>
      <c r="AM134" s="325"/>
      <c r="AN134" s="325"/>
      <c r="AO134" s="325"/>
      <c r="AP134" s="325"/>
      <c r="AQ134" s="325"/>
      <c r="AR134" s="326"/>
      <c r="AS134" s="402"/>
      <c r="AT134" s="403"/>
      <c r="AU134" s="403"/>
      <c r="AV134" s="403"/>
      <c r="AW134" s="403"/>
      <c r="AX134" s="404"/>
      <c r="AY134" s="210" t="s">
        <v>295</v>
      </c>
      <c r="AZ134" s="210"/>
      <c r="BA134" s="210"/>
      <c r="BB134" s="210"/>
      <c r="BC134" s="210"/>
      <c r="BD134" s="210"/>
      <c r="BE134" s="210" t="s">
        <v>68</v>
      </c>
      <c r="BF134" s="210"/>
      <c r="BG134" s="210"/>
      <c r="BH134" s="210"/>
      <c r="BI134" s="210"/>
      <c r="BJ134" s="210"/>
      <c r="BK134" s="210"/>
      <c r="BL134" s="210"/>
      <c r="BM134" s="217">
        <v>600</v>
      </c>
      <c r="BN134" s="217"/>
      <c r="BO134" s="217"/>
      <c r="BP134" s="217"/>
      <c r="BQ134" s="217"/>
      <c r="BR134" s="217"/>
      <c r="BS134" s="217"/>
      <c r="BT134" s="211" t="s">
        <v>76</v>
      </c>
      <c r="BU134" s="212"/>
      <c r="BV134" s="212"/>
      <c r="BW134" s="212"/>
      <c r="BX134" s="212"/>
      <c r="BY134" s="212"/>
      <c r="BZ134" s="212"/>
      <c r="CA134" s="212"/>
      <c r="CB134" s="213"/>
      <c r="CC134" s="379">
        <v>600</v>
      </c>
      <c r="CD134" s="380"/>
      <c r="CE134" s="380"/>
      <c r="CF134" s="380"/>
      <c r="CG134" s="380"/>
      <c r="CH134" s="380"/>
      <c r="CI134" s="381"/>
      <c r="CL134" s="2"/>
      <c r="CM134" s="2"/>
      <c r="CN134" s="2"/>
      <c r="CO134" s="2"/>
      <c r="CP134" s="136"/>
      <c r="CQ134" s="136"/>
      <c r="CR134" s="150" t="str">
        <f>IFERROR(IF(VLOOKUP(E116,CQ115:DA124,10,0)="なし","",VLOOKUP(E116,CQ115:DA124,10,0)),"")</f>
        <v/>
      </c>
      <c r="CS134" s="150" t="str">
        <f>IFERROR(IF(VLOOKUP(E118,CQ115:DA124,10,0)="なし","",VLOOKUP(E118,CQ115:DA124,10,0)),"")</f>
        <v/>
      </c>
      <c r="CT134" s="150" t="str">
        <f>IFERROR(IF(VLOOKUP(E120,CQ115:DA124,10,0)="なし","",VLOOKUP(E120,CQ115:DA124,10,0)),"")</f>
        <v/>
      </c>
      <c r="CU134" s="150" t="str">
        <f>IFERROR(IF(VLOOKUP(#REF!,CQ122:DA131,10,0)="なし","",VLOOKUP(#REF!,CQ122:DA131,10,0)),"")</f>
        <v/>
      </c>
      <c r="CV134" s="150" t="str">
        <f>IFERROR(IF(VLOOKUP(#REF!,CQ122:DA131,10,0)="なし","",VLOOKUP(#REF!,CQ122:DA131,10,0)),"")</f>
        <v/>
      </c>
      <c r="CW134" s="136"/>
      <c r="CX134" s="136"/>
      <c r="CY134" s="145"/>
      <c r="CZ134" s="145"/>
      <c r="DA134" s="145"/>
    </row>
    <row r="135" spans="5:112" ht="8.1" customHeight="1" thickBot="1" x14ac:dyDescent="0.2">
      <c r="E135" s="221"/>
      <c r="F135" s="222"/>
      <c r="G135" s="222"/>
      <c r="H135" s="223"/>
      <c r="I135" s="210"/>
      <c r="J135" s="210"/>
      <c r="K135" s="210"/>
      <c r="L135" s="210"/>
      <c r="M135" s="210"/>
      <c r="N135" s="210"/>
      <c r="O135" s="210"/>
      <c r="P135" s="210"/>
      <c r="Q135" s="217"/>
      <c r="R135" s="217"/>
      <c r="S135" s="217"/>
      <c r="T135" s="217"/>
      <c r="U135" s="217"/>
      <c r="V135" s="217"/>
      <c r="W135" s="324"/>
      <c r="X135" s="325"/>
      <c r="Y135" s="325"/>
      <c r="Z135" s="325"/>
      <c r="AA135" s="325"/>
      <c r="AB135" s="325"/>
      <c r="AC135" s="325"/>
      <c r="AD135" s="326"/>
      <c r="AE135" s="402"/>
      <c r="AF135" s="403"/>
      <c r="AG135" s="403"/>
      <c r="AH135" s="403"/>
      <c r="AI135" s="403"/>
      <c r="AJ135" s="404"/>
      <c r="AK135" s="324"/>
      <c r="AL135" s="325"/>
      <c r="AM135" s="325"/>
      <c r="AN135" s="325"/>
      <c r="AO135" s="325"/>
      <c r="AP135" s="325"/>
      <c r="AQ135" s="325"/>
      <c r="AR135" s="326"/>
      <c r="AS135" s="402"/>
      <c r="AT135" s="403"/>
      <c r="AU135" s="403"/>
      <c r="AV135" s="403"/>
      <c r="AW135" s="403"/>
      <c r="AX135" s="404"/>
      <c r="AY135" s="210"/>
      <c r="AZ135" s="210"/>
      <c r="BA135" s="210"/>
      <c r="BB135" s="210"/>
      <c r="BC135" s="210"/>
      <c r="BD135" s="210"/>
      <c r="BE135" s="210"/>
      <c r="BF135" s="210"/>
      <c r="BG135" s="210"/>
      <c r="BH135" s="210"/>
      <c r="BI135" s="210"/>
      <c r="BJ135" s="210"/>
      <c r="BK135" s="210"/>
      <c r="BL135" s="210"/>
      <c r="BM135" s="217"/>
      <c r="BN135" s="217"/>
      <c r="BO135" s="217"/>
      <c r="BP135" s="217"/>
      <c r="BQ135" s="217"/>
      <c r="BR135" s="217"/>
      <c r="BS135" s="217"/>
      <c r="BT135" s="324"/>
      <c r="BU135" s="325"/>
      <c r="BV135" s="325"/>
      <c r="BW135" s="325"/>
      <c r="BX135" s="325"/>
      <c r="BY135" s="325"/>
      <c r="BZ135" s="325"/>
      <c r="CA135" s="325"/>
      <c r="CB135" s="326"/>
      <c r="CC135" s="402"/>
      <c r="CD135" s="403"/>
      <c r="CE135" s="403"/>
      <c r="CF135" s="403"/>
      <c r="CG135" s="403"/>
      <c r="CH135" s="403"/>
      <c r="CI135" s="404"/>
      <c r="CL135" s="2"/>
      <c r="CM135" s="2"/>
      <c r="CN135" s="2"/>
      <c r="CO135" s="2"/>
      <c r="CP135" s="136"/>
      <c r="CQ135" s="149"/>
      <c r="CR135" s="151" t="str">
        <f>IFERROR(IF(VLOOKUP(E116,CQ115:DA124,11,0)="なし","",VLOOKUP(E116,CQ115:DA124,11,0)),"")</f>
        <v/>
      </c>
      <c r="CS135" s="151" t="str">
        <f>IFERROR(IF(VLOOKUP(E118,CQ115:DA124,11,0)="なし","",VLOOKUP(E118,CQ115:DA124,11,0)),"")</f>
        <v/>
      </c>
      <c r="CT135" s="151" t="str">
        <f>IFERROR(IF(VLOOKUP(E120,CQ115:DA124,11,0)="なし","",VLOOKUP(E120,CQ115:DA124,11,0)),"")</f>
        <v/>
      </c>
      <c r="CU135" s="151" t="str">
        <f>IFERROR(IF(VLOOKUP(#REF!,CQ122:DA131,11,0)="なし","",VLOOKUP(#REF!,CQ122:DA131,11,0)),"")</f>
        <v/>
      </c>
      <c r="CV135" s="151" t="str">
        <f>IFERROR(IF(VLOOKUP(#REF!,CQ122:DA131,11,0)="なし","",VLOOKUP(#REF!,CQ122:DA131,11,0)),"")</f>
        <v/>
      </c>
      <c r="CW135" s="149"/>
      <c r="CX135" s="149"/>
      <c r="CY135" s="149"/>
      <c r="CZ135" s="149"/>
      <c r="DA135" s="149"/>
    </row>
    <row r="136" spans="5:112" ht="8.1" customHeight="1" x14ac:dyDescent="0.15">
      <c r="E136" s="218" t="s">
        <v>12</v>
      </c>
      <c r="F136" s="219"/>
      <c r="G136" s="219"/>
      <c r="H136" s="220"/>
      <c r="I136" s="210" t="s">
        <v>53</v>
      </c>
      <c r="J136" s="210"/>
      <c r="K136" s="210"/>
      <c r="L136" s="210"/>
      <c r="M136" s="210"/>
      <c r="N136" s="210"/>
      <c r="O136" s="210"/>
      <c r="P136" s="210"/>
      <c r="Q136" s="217">
        <v>700</v>
      </c>
      <c r="R136" s="217"/>
      <c r="S136" s="217"/>
      <c r="T136" s="217"/>
      <c r="U136" s="217"/>
      <c r="V136" s="217"/>
      <c r="W136" s="324"/>
      <c r="X136" s="325"/>
      <c r="Y136" s="325"/>
      <c r="Z136" s="325"/>
      <c r="AA136" s="325"/>
      <c r="AB136" s="325"/>
      <c r="AC136" s="325"/>
      <c r="AD136" s="326"/>
      <c r="AE136" s="402"/>
      <c r="AF136" s="403"/>
      <c r="AG136" s="403"/>
      <c r="AH136" s="403"/>
      <c r="AI136" s="403"/>
      <c r="AJ136" s="404"/>
      <c r="AK136" s="324"/>
      <c r="AL136" s="325"/>
      <c r="AM136" s="325"/>
      <c r="AN136" s="325"/>
      <c r="AO136" s="325"/>
      <c r="AP136" s="325"/>
      <c r="AQ136" s="325"/>
      <c r="AR136" s="326"/>
      <c r="AS136" s="402"/>
      <c r="AT136" s="403"/>
      <c r="AU136" s="403"/>
      <c r="AV136" s="403"/>
      <c r="AW136" s="403"/>
      <c r="AX136" s="404"/>
      <c r="AY136" s="210"/>
      <c r="AZ136" s="210"/>
      <c r="BA136" s="210"/>
      <c r="BB136" s="210"/>
      <c r="BC136" s="210"/>
      <c r="BD136" s="210"/>
      <c r="BE136" s="210" t="s">
        <v>69</v>
      </c>
      <c r="BF136" s="210"/>
      <c r="BG136" s="210"/>
      <c r="BH136" s="210"/>
      <c r="BI136" s="210"/>
      <c r="BJ136" s="210"/>
      <c r="BK136" s="210"/>
      <c r="BL136" s="210"/>
      <c r="BM136" s="217">
        <v>650</v>
      </c>
      <c r="BN136" s="217"/>
      <c r="BO136" s="217"/>
      <c r="BP136" s="217"/>
      <c r="BQ136" s="217"/>
      <c r="BR136" s="217"/>
      <c r="BS136" s="217"/>
      <c r="BT136" s="324"/>
      <c r="BU136" s="325"/>
      <c r="BV136" s="325"/>
      <c r="BW136" s="325"/>
      <c r="BX136" s="325"/>
      <c r="BY136" s="325"/>
      <c r="BZ136" s="325"/>
      <c r="CA136" s="325"/>
      <c r="CB136" s="326"/>
      <c r="CC136" s="402"/>
      <c r="CD136" s="403"/>
      <c r="CE136" s="403"/>
      <c r="CF136" s="403"/>
      <c r="CG136" s="403"/>
      <c r="CH136" s="403"/>
      <c r="CI136" s="404"/>
      <c r="CJ136" s="2"/>
      <c r="CK136" s="2"/>
      <c r="CL136" s="2"/>
      <c r="CM136" s="2"/>
      <c r="CN136" s="2"/>
      <c r="CO136" s="2"/>
    </row>
    <row r="137" spans="5:112" ht="8.1" customHeight="1" x14ac:dyDescent="0.15">
      <c r="E137" s="221"/>
      <c r="F137" s="222"/>
      <c r="G137" s="222"/>
      <c r="H137" s="223"/>
      <c r="I137" s="210"/>
      <c r="J137" s="210"/>
      <c r="K137" s="210"/>
      <c r="L137" s="210"/>
      <c r="M137" s="210"/>
      <c r="N137" s="210"/>
      <c r="O137" s="210"/>
      <c r="P137" s="210"/>
      <c r="Q137" s="217"/>
      <c r="R137" s="217"/>
      <c r="S137" s="217"/>
      <c r="T137" s="217"/>
      <c r="U137" s="217"/>
      <c r="V137" s="217"/>
      <c r="W137" s="324"/>
      <c r="X137" s="325"/>
      <c r="Y137" s="325"/>
      <c r="Z137" s="325"/>
      <c r="AA137" s="325"/>
      <c r="AB137" s="325"/>
      <c r="AC137" s="325"/>
      <c r="AD137" s="326"/>
      <c r="AE137" s="402"/>
      <c r="AF137" s="403"/>
      <c r="AG137" s="403"/>
      <c r="AH137" s="403"/>
      <c r="AI137" s="403"/>
      <c r="AJ137" s="404"/>
      <c r="AK137" s="324"/>
      <c r="AL137" s="325"/>
      <c r="AM137" s="325"/>
      <c r="AN137" s="325"/>
      <c r="AO137" s="325"/>
      <c r="AP137" s="325"/>
      <c r="AQ137" s="325"/>
      <c r="AR137" s="326"/>
      <c r="AS137" s="402"/>
      <c r="AT137" s="403"/>
      <c r="AU137" s="403"/>
      <c r="AV137" s="403"/>
      <c r="AW137" s="403"/>
      <c r="AX137" s="404"/>
      <c r="AY137" s="210"/>
      <c r="AZ137" s="210"/>
      <c r="BA137" s="210"/>
      <c r="BB137" s="210"/>
      <c r="BC137" s="210"/>
      <c r="BD137" s="210"/>
      <c r="BE137" s="210"/>
      <c r="BF137" s="210"/>
      <c r="BG137" s="210"/>
      <c r="BH137" s="210"/>
      <c r="BI137" s="210"/>
      <c r="BJ137" s="210"/>
      <c r="BK137" s="210"/>
      <c r="BL137" s="210"/>
      <c r="BM137" s="217"/>
      <c r="BN137" s="217"/>
      <c r="BO137" s="217"/>
      <c r="BP137" s="217"/>
      <c r="BQ137" s="217"/>
      <c r="BR137" s="217"/>
      <c r="BS137" s="217"/>
      <c r="BT137" s="324"/>
      <c r="BU137" s="325"/>
      <c r="BV137" s="325"/>
      <c r="BW137" s="325"/>
      <c r="BX137" s="325"/>
      <c r="BY137" s="325"/>
      <c r="BZ137" s="325"/>
      <c r="CA137" s="325"/>
      <c r="CB137" s="326"/>
      <c r="CC137" s="402"/>
      <c r="CD137" s="403"/>
      <c r="CE137" s="403"/>
      <c r="CF137" s="403"/>
      <c r="CG137" s="403"/>
      <c r="CH137" s="403"/>
      <c r="CI137" s="404"/>
      <c r="CJ137" s="2"/>
      <c r="CK137" s="2"/>
      <c r="CL137" s="2"/>
      <c r="CM137" s="2"/>
      <c r="CN137" s="2"/>
      <c r="CO137" s="2"/>
    </row>
    <row r="138" spans="5:112" ht="8.1" customHeight="1" x14ac:dyDescent="0.15">
      <c r="E138" s="218" t="s">
        <v>12</v>
      </c>
      <c r="F138" s="219"/>
      <c r="G138" s="219"/>
      <c r="H138" s="220"/>
      <c r="I138" s="210"/>
      <c r="J138" s="210"/>
      <c r="K138" s="210"/>
      <c r="L138" s="210"/>
      <c r="M138" s="210"/>
      <c r="N138" s="210"/>
      <c r="O138" s="210"/>
      <c r="P138" s="210"/>
      <c r="Q138" s="217"/>
      <c r="R138" s="217"/>
      <c r="S138" s="217"/>
      <c r="T138" s="217"/>
      <c r="U138" s="217"/>
      <c r="V138" s="217"/>
      <c r="W138" s="324"/>
      <c r="X138" s="325"/>
      <c r="Y138" s="325"/>
      <c r="Z138" s="325"/>
      <c r="AA138" s="325"/>
      <c r="AB138" s="325"/>
      <c r="AC138" s="325"/>
      <c r="AD138" s="326"/>
      <c r="AE138" s="402"/>
      <c r="AF138" s="403"/>
      <c r="AG138" s="403"/>
      <c r="AH138" s="403"/>
      <c r="AI138" s="403"/>
      <c r="AJ138" s="404"/>
      <c r="AK138" s="324"/>
      <c r="AL138" s="325"/>
      <c r="AM138" s="325"/>
      <c r="AN138" s="325"/>
      <c r="AO138" s="325"/>
      <c r="AP138" s="325"/>
      <c r="AQ138" s="325"/>
      <c r="AR138" s="326"/>
      <c r="AS138" s="402"/>
      <c r="AT138" s="403"/>
      <c r="AU138" s="403"/>
      <c r="AV138" s="403"/>
      <c r="AW138" s="403"/>
      <c r="AX138" s="404"/>
      <c r="AY138" s="210" t="s">
        <v>70</v>
      </c>
      <c r="AZ138" s="210"/>
      <c r="BA138" s="210"/>
      <c r="BB138" s="210"/>
      <c r="BC138" s="210"/>
      <c r="BD138" s="210"/>
      <c r="BE138" s="210" t="s">
        <v>71</v>
      </c>
      <c r="BF138" s="210"/>
      <c r="BG138" s="210"/>
      <c r="BH138" s="210"/>
      <c r="BI138" s="210"/>
      <c r="BJ138" s="210"/>
      <c r="BK138" s="210"/>
      <c r="BL138" s="210"/>
      <c r="BM138" s="217">
        <v>600</v>
      </c>
      <c r="BN138" s="217"/>
      <c r="BO138" s="217"/>
      <c r="BP138" s="217"/>
      <c r="BQ138" s="217"/>
      <c r="BR138" s="217"/>
      <c r="BS138" s="217"/>
      <c r="BT138" s="324"/>
      <c r="BU138" s="325"/>
      <c r="BV138" s="325"/>
      <c r="BW138" s="325"/>
      <c r="BX138" s="325"/>
      <c r="BY138" s="325"/>
      <c r="BZ138" s="325"/>
      <c r="CA138" s="325"/>
      <c r="CB138" s="326"/>
      <c r="CC138" s="402"/>
      <c r="CD138" s="403"/>
      <c r="CE138" s="403"/>
      <c r="CF138" s="403"/>
      <c r="CG138" s="403"/>
      <c r="CH138" s="403"/>
      <c r="CI138" s="404"/>
      <c r="CJ138" s="2"/>
      <c r="CK138" s="2"/>
      <c r="CL138" s="2"/>
      <c r="CM138" s="2"/>
      <c r="CN138" s="2"/>
      <c r="CO138" s="2"/>
    </row>
    <row r="139" spans="5:112" ht="8.1" customHeight="1" x14ac:dyDescent="0.15">
      <c r="E139" s="221"/>
      <c r="F139" s="222"/>
      <c r="G139" s="222"/>
      <c r="H139" s="223"/>
      <c r="I139" s="210"/>
      <c r="J139" s="210"/>
      <c r="K139" s="210"/>
      <c r="L139" s="210"/>
      <c r="M139" s="210"/>
      <c r="N139" s="210"/>
      <c r="O139" s="210"/>
      <c r="P139" s="210"/>
      <c r="Q139" s="217"/>
      <c r="R139" s="217"/>
      <c r="S139" s="217"/>
      <c r="T139" s="217"/>
      <c r="U139" s="217"/>
      <c r="V139" s="217"/>
      <c r="W139" s="214"/>
      <c r="X139" s="215"/>
      <c r="Y139" s="215"/>
      <c r="Z139" s="215"/>
      <c r="AA139" s="215"/>
      <c r="AB139" s="215"/>
      <c r="AC139" s="215"/>
      <c r="AD139" s="216"/>
      <c r="AE139" s="382"/>
      <c r="AF139" s="383"/>
      <c r="AG139" s="383"/>
      <c r="AH139" s="383"/>
      <c r="AI139" s="383"/>
      <c r="AJ139" s="384"/>
      <c r="AK139" s="324"/>
      <c r="AL139" s="325"/>
      <c r="AM139" s="325"/>
      <c r="AN139" s="325"/>
      <c r="AO139" s="325"/>
      <c r="AP139" s="325"/>
      <c r="AQ139" s="325"/>
      <c r="AR139" s="326"/>
      <c r="AS139" s="402"/>
      <c r="AT139" s="403"/>
      <c r="AU139" s="403"/>
      <c r="AV139" s="403"/>
      <c r="AW139" s="403"/>
      <c r="AX139" s="404"/>
      <c r="AY139" s="210"/>
      <c r="AZ139" s="210"/>
      <c r="BA139" s="210"/>
      <c r="BB139" s="210"/>
      <c r="BC139" s="210"/>
      <c r="BD139" s="210"/>
      <c r="BE139" s="210"/>
      <c r="BF139" s="210"/>
      <c r="BG139" s="210"/>
      <c r="BH139" s="210"/>
      <c r="BI139" s="210"/>
      <c r="BJ139" s="210"/>
      <c r="BK139" s="210"/>
      <c r="BL139" s="210"/>
      <c r="BM139" s="217"/>
      <c r="BN139" s="217"/>
      <c r="BO139" s="217"/>
      <c r="BP139" s="217"/>
      <c r="BQ139" s="217"/>
      <c r="BR139" s="217"/>
      <c r="BS139" s="217"/>
      <c r="BT139" s="214"/>
      <c r="BU139" s="215"/>
      <c r="BV139" s="215"/>
      <c r="BW139" s="215"/>
      <c r="BX139" s="215"/>
      <c r="BY139" s="215"/>
      <c r="BZ139" s="215"/>
      <c r="CA139" s="215"/>
      <c r="CB139" s="216"/>
      <c r="CC139" s="382"/>
      <c r="CD139" s="383"/>
      <c r="CE139" s="383"/>
      <c r="CF139" s="383"/>
      <c r="CG139" s="383"/>
      <c r="CH139" s="383"/>
      <c r="CI139" s="384"/>
      <c r="CJ139" s="2"/>
      <c r="CK139" s="2"/>
      <c r="CL139" s="2"/>
      <c r="CM139" s="2"/>
      <c r="CN139" s="2"/>
      <c r="CO139" s="2"/>
    </row>
    <row r="140" spans="5:112" ht="8.1" customHeight="1" x14ac:dyDescent="0.15">
      <c r="E140" s="218" t="s">
        <v>21</v>
      </c>
      <c r="F140" s="219"/>
      <c r="G140" s="219"/>
      <c r="H140" s="220"/>
      <c r="I140" s="386" t="s">
        <v>334</v>
      </c>
      <c r="J140" s="387"/>
      <c r="K140" s="387"/>
      <c r="L140" s="387"/>
      <c r="M140" s="387"/>
      <c r="N140" s="387"/>
      <c r="O140" s="387"/>
      <c r="P140" s="387"/>
      <c r="Q140" s="387"/>
      <c r="R140" s="387"/>
      <c r="S140" s="387"/>
      <c r="T140" s="387"/>
      <c r="U140" s="387"/>
      <c r="V140" s="388"/>
      <c r="W140" s="386" t="s">
        <v>334</v>
      </c>
      <c r="X140" s="387"/>
      <c r="Y140" s="387"/>
      <c r="Z140" s="387"/>
      <c r="AA140" s="387"/>
      <c r="AB140" s="387"/>
      <c r="AC140" s="387"/>
      <c r="AD140" s="387"/>
      <c r="AE140" s="387"/>
      <c r="AF140" s="387"/>
      <c r="AG140" s="387"/>
      <c r="AH140" s="387"/>
      <c r="AI140" s="387"/>
      <c r="AJ140" s="388"/>
      <c r="AK140" s="324"/>
      <c r="AL140" s="325"/>
      <c r="AM140" s="325"/>
      <c r="AN140" s="325"/>
      <c r="AO140" s="325"/>
      <c r="AP140" s="325"/>
      <c r="AQ140" s="325"/>
      <c r="AR140" s="326"/>
      <c r="AS140" s="402"/>
      <c r="AT140" s="403"/>
      <c r="AU140" s="403"/>
      <c r="AV140" s="403"/>
      <c r="AW140" s="403"/>
      <c r="AX140" s="404"/>
      <c r="AY140" s="210" t="s">
        <v>296</v>
      </c>
      <c r="AZ140" s="210"/>
      <c r="BA140" s="210"/>
      <c r="BB140" s="210"/>
      <c r="BC140" s="210"/>
      <c r="BD140" s="210"/>
      <c r="BE140" s="210" t="s">
        <v>72</v>
      </c>
      <c r="BF140" s="210"/>
      <c r="BG140" s="210"/>
      <c r="BH140" s="210"/>
      <c r="BI140" s="210"/>
      <c r="BJ140" s="210"/>
      <c r="BK140" s="210"/>
      <c r="BL140" s="210"/>
      <c r="BM140" s="217">
        <v>600</v>
      </c>
      <c r="BN140" s="217"/>
      <c r="BO140" s="217"/>
      <c r="BP140" s="217"/>
      <c r="BQ140" s="217"/>
      <c r="BR140" s="217"/>
      <c r="BS140" s="217"/>
      <c r="BT140" s="211" t="s">
        <v>77</v>
      </c>
      <c r="BU140" s="212"/>
      <c r="BV140" s="212"/>
      <c r="BW140" s="212"/>
      <c r="BX140" s="212"/>
      <c r="BY140" s="212"/>
      <c r="BZ140" s="212"/>
      <c r="CA140" s="212"/>
      <c r="CB140" s="213"/>
      <c r="CC140" s="379">
        <v>600</v>
      </c>
      <c r="CD140" s="380"/>
      <c r="CE140" s="380"/>
      <c r="CF140" s="380"/>
      <c r="CG140" s="380"/>
      <c r="CH140" s="380"/>
      <c r="CI140" s="381"/>
      <c r="CJ140" s="2"/>
      <c r="CK140" s="2"/>
      <c r="CL140" s="2"/>
      <c r="CM140" s="2"/>
      <c r="CN140" s="2"/>
      <c r="CO140" s="2"/>
    </row>
    <row r="141" spans="5:112" ht="8.1" customHeight="1" x14ac:dyDescent="0.15">
      <c r="E141" s="221"/>
      <c r="F141" s="222"/>
      <c r="G141" s="222"/>
      <c r="H141" s="223"/>
      <c r="I141" s="389"/>
      <c r="J141" s="390"/>
      <c r="K141" s="390"/>
      <c r="L141" s="390"/>
      <c r="M141" s="390"/>
      <c r="N141" s="390"/>
      <c r="O141" s="390"/>
      <c r="P141" s="390"/>
      <c r="Q141" s="390"/>
      <c r="R141" s="390"/>
      <c r="S141" s="390"/>
      <c r="T141" s="390"/>
      <c r="U141" s="390"/>
      <c r="V141" s="391"/>
      <c r="W141" s="389"/>
      <c r="X141" s="390"/>
      <c r="Y141" s="390"/>
      <c r="Z141" s="390"/>
      <c r="AA141" s="390"/>
      <c r="AB141" s="390"/>
      <c r="AC141" s="390"/>
      <c r="AD141" s="390"/>
      <c r="AE141" s="390"/>
      <c r="AF141" s="390"/>
      <c r="AG141" s="390"/>
      <c r="AH141" s="390"/>
      <c r="AI141" s="390"/>
      <c r="AJ141" s="391"/>
      <c r="AK141" s="324"/>
      <c r="AL141" s="325"/>
      <c r="AM141" s="325"/>
      <c r="AN141" s="325"/>
      <c r="AO141" s="325"/>
      <c r="AP141" s="325"/>
      <c r="AQ141" s="325"/>
      <c r="AR141" s="326"/>
      <c r="AS141" s="402"/>
      <c r="AT141" s="403"/>
      <c r="AU141" s="403"/>
      <c r="AV141" s="403"/>
      <c r="AW141" s="403"/>
      <c r="AX141" s="404"/>
      <c r="AY141" s="210"/>
      <c r="AZ141" s="210"/>
      <c r="BA141" s="210"/>
      <c r="BB141" s="210"/>
      <c r="BC141" s="210"/>
      <c r="BD141" s="210"/>
      <c r="BE141" s="210"/>
      <c r="BF141" s="210"/>
      <c r="BG141" s="210"/>
      <c r="BH141" s="210"/>
      <c r="BI141" s="210"/>
      <c r="BJ141" s="210"/>
      <c r="BK141" s="210"/>
      <c r="BL141" s="210"/>
      <c r="BM141" s="217"/>
      <c r="BN141" s="217"/>
      <c r="BO141" s="217"/>
      <c r="BP141" s="217"/>
      <c r="BQ141" s="217"/>
      <c r="BR141" s="217"/>
      <c r="BS141" s="217"/>
      <c r="BT141" s="214"/>
      <c r="BU141" s="215"/>
      <c r="BV141" s="215"/>
      <c r="BW141" s="215"/>
      <c r="BX141" s="215"/>
      <c r="BY141" s="215"/>
      <c r="BZ141" s="215"/>
      <c r="CA141" s="215"/>
      <c r="CB141" s="216"/>
      <c r="CC141" s="382"/>
      <c r="CD141" s="383"/>
      <c r="CE141" s="383"/>
      <c r="CF141" s="383"/>
      <c r="CG141" s="383"/>
      <c r="CH141" s="383"/>
      <c r="CI141" s="384"/>
      <c r="CJ141" s="2"/>
      <c r="CK141" s="2"/>
      <c r="CL141" s="2"/>
      <c r="CM141" s="2"/>
      <c r="CN141" s="2"/>
      <c r="CO141" s="2"/>
    </row>
    <row r="142" spans="5:112" ht="8.1" customHeight="1" x14ac:dyDescent="0.15">
      <c r="E142" s="218" t="s">
        <v>26</v>
      </c>
      <c r="F142" s="219"/>
      <c r="G142" s="219"/>
      <c r="H142" s="220"/>
      <c r="I142" s="389"/>
      <c r="J142" s="390"/>
      <c r="K142" s="390"/>
      <c r="L142" s="390"/>
      <c r="M142" s="390"/>
      <c r="N142" s="390"/>
      <c r="O142" s="390"/>
      <c r="P142" s="390"/>
      <c r="Q142" s="390"/>
      <c r="R142" s="390"/>
      <c r="S142" s="390"/>
      <c r="T142" s="390"/>
      <c r="U142" s="390"/>
      <c r="V142" s="391"/>
      <c r="W142" s="389"/>
      <c r="X142" s="390"/>
      <c r="Y142" s="390"/>
      <c r="Z142" s="390"/>
      <c r="AA142" s="390"/>
      <c r="AB142" s="390"/>
      <c r="AC142" s="390"/>
      <c r="AD142" s="390"/>
      <c r="AE142" s="390"/>
      <c r="AF142" s="390"/>
      <c r="AG142" s="390"/>
      <c r="AH142" s="390"/>
      <c r="AI142" s="390"/>
      <c r="AJ142" s="391"/>
      <c r="AK142" s="324"/>
      <c r="AL142" s="325"/>
      <c r="AM142" s="325"/>
      <c r="AN142" s="325"/>
      <c r="AO142" s="325"/>
      <c r="AP142" s="325"/>
      <c r="AQ142" s="325"/>
      <c r="AR142" s="326"/>
      <c r="AS142" s="402"/>
      <c r="AT142" s="403"/>
      <c r="AU142" s="403"/>
      <c r="AV142" s="403"/>
      <c r="AW142" s="403"/>
      <c r="AX142" s="404"/>
      <c r="AY142" s="210" t="s">
        <v>296</v>
      </c>
      <c r="AZ142" s="210"/>
      <c r="BA142" s="210"/>
      <c r="BB142" s="210"/>
      <c r="BC142" s="210"/>
      <c r="BD142" s="210"/>
      <c r="BE142" s="210" t="s">
        <v>73</v>
      </c>
      <c r="BF142" s="210"/>
      <c r="BG142" s="210"/>
      <c r="BH142" s="210"/>
      <c r="BI142" s="210"/>
      <c r="BJ142" s="210"/>
      <c r="BK142" s="210"/>
      <c r="BL142" s="210"/>
      <c r="BM142" s="217">
        <v>600</v>
      </c>
      <c r="BN142" s="217"/>
      <c r="BO142" s="217"/>
      <c r="BP142" s="217"/>
      <c r="BQ142" s="217"/>
      <c r="BR142" s="217"/>
      <c r="BS142" s="217"/>
      <c r="BT142" s="211" t="s">
        <v>78</v>
      </c>
      <c r="BU142" s="212"/>
      <c r="BV142" s="212"/>
      <c r="BW142" s="212"/>
      <c r="BX142" s="212"/>
      <c r="BY142" s="212"/>
      <c r="BZ142" s="212"/>
      <c r="CA142" s="212"/>
      <c r="CB142" s="213"/>
      <c r="CC142" s="379">
        <v>600</v>
      </c>
      <c r="CD142" s="380"/>
      <c r="CE142" s="380"/>
      <c r="CF142" s="380"/>
      <c r="CG142" s="380"/>
      <c r="CH142" s="380"/>
      <c r="CI142" s="381"/>
      <c r="CJ142" s="2"/>
      <c r="CK142" s="2"/>
      <c r="CL142" s="2"/>
      <c r="CM142" s="2"/>
      <c r="CN142" s="2"/>
      <c r="CO142" s="2"/>
    </row>
    <row r="143" spans="5:112" ht="8.1" customHeight="1" x14ac:dyDescent="0.15">
      <c r="E143" s="221"/>
      <c r="F143" s="222"/>
      <c r="G143" s="222"/>
      <c r="H143" s="223"/>
      <c r="I143" s="392"/>
      <c r="J143" s="393"/>
      <c r="K143" s="393"/>
      <c r="L143" s="393"/>
      <c r="M143" s="393"/>
      <c r="N143" s="393"/>
      <c r="O143" s="393"/>
      <c r="P143" s="393"/>
      <c r="Q143" s="393"/>
      <c r="R143" s="393"/>
      <c r="S143" s="393"/>
      <c r="T143" s="393"/>
      <c r="U143" s="393"/>
      <c r="V143" s="394"/>
      <c r="W143" s="392"/>
      <c r="X143" s="393"/>
      <c r="Y143" s="393"/>
      <c r="Z143" s="393"/>
      <c r="AA143" s="393"/>
      <c r="AB143" s="393"/>
      <c r="AC143" s="393"/>
      <c r="AD143" s="393"/>
      <c r="AE143" s="393"/>
      <c r="AF143" s="393"/>
      <c r="AG143" s="393"/>
      <c r="AH143" s="393"/>
      <c r="AI143" s="393"/>
      <c r="AJ143" s="394"/>
      <c r="AK143" s="214"/>
      <c r="AL143" s="215"/>
      <c r="AM143" s="215"/>
      <c r="AN143" s="215"/>
      <c r="AO143" s="215"/>
      <c r="AP143" s="215"/>
      <c r="AQ143" s="215"/>
      <c r="AR143" s="216"/>
      <c r="AS143" s="382"/>
      <c r="AT143" s="383"/>
      <c r="AU143" s="383"/>
      <c r="AV143" s="383"/>
      <c r="AW143" s="383"/>
      <c r="AX143" s="384"/>
      <c r="AY143" s="210"/>
      <c r="AZ143" s="210"/>
      <c r="BA143" s="210"/>
      <c r="BB143" s="210"/>
      <c r="BC143" s="210"/>
      <c r="BD143" s="210"/>
      <c r="BE143" s="210"/>
      <c r="BF143" s="210"/>
      <c r="BG143" s="210"/>
      <c r="BH143" s="210"/>
      <c r="BI143" s="210"/>
      <c r="BJ143" s="210"/>
      <c r="BK143" s="210"/>
      <c r="BL143" s="210"/>
      <c r="BM143" s="217"/>
      <c r="BN143" s="217"/>
      <c r="BO143" s="217"/>
      <c r="BP143" s="217"/>
      <c r="BQ143" s="217"/>
      <c r="BR143" s="217"/>
      <c r="BS143" s="217"/>
      <c r="BT143" s="214"/>
      <c r="BU143" s="215"/>
      <c r="BV143" s="215"/>
      <c r="BW143" s="215"/>
      <c r="BX143" s="215"/>
      <c r="BY143" s="215"/>
      <c r="BZ143" s="215"/>
      <c r="CA143" s="215"/>
      <c r="CB143" s="216"/>
      <c r="CC143" s="382"/>
      <c r="CD143" s="383"/>
      <c r="CE143" s="383"/>
      <c r="CF143" s="383"/>
      <c r="CG143" s="383"/>
      <c r="CH143" s="383"/>
      <c r="CI143" s="384"/>
      <c r="CJ143" s="2"/>
      <c r="CK143" s="2"/>
      <c r="CL143" s="2"/>
      <c r="CM143" s="2"/>
      <c r="CN143" s="2"/>
      <c r="CO143" s="2"/>
    </row>
    <row r="144" spans="5:112" ht="8.1" customHeight="1" x14ac:dyDescent="0.15">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row>
    <row r="145" spans="5:176" ht="8.1" customHeight="1" x14ac:dyDescent="0.15">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FE145" s="2"/>
      <c r="FF145" s="2"/>
      <c r="FG145" s="2"/>
      <c r="FH145" s="2"/>
      <c r="FI145" s="2"/>
      <c r="FJ145" s="2"/>
      <c r="FK145" s="2"/>
      <c r="FL145" s="2"/>
      <c r="FM145" s="2"/>
      <c r="FN145" s="2"/>
      <c r="FO145" s="2"/>
      <c r="FP145" s="2"/>
    </row>
    <row r="146" spans="5:176" ht="8.1" customHeight="1" x14ac:dyDescent="0.15">
      <c r="E146" s="211" t="s">
        <v>45</v>
      </c>
      <c r="F146" s="212"/>
      <c r="G146" s="212"/>
      <c r="H146" s="212"/>
      <c r="I146" s="212"/>
      <c r="J146" s="212"/>
      <c r="K146" s="213"/>
      <c r="L146" s="211" t="s">
        <v>4</v>
      </c>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3"/>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FE146" s="2"/>
      <c r="FF146" s="2"/>
      <c r="FG146" s="2"/>
      <c r="FH146" s="2"/>
      <c r="FI146" s="2"/>
      <c r="FJ146" s="2"/>
      <c r="FK146" s="2"/>
      <c r="FL146" s="2"/>
      <c r="FM146" s="2"/>
      <c r="FN146" s="2"/>
      <c r="FO146" s="2"/>
      <c r="FP146" s="2"/>
    </row>
    <row r="147" spans="5:176" ht="8.1" customHeight="1" x14ac:dyDescent="0.15">
      <c r="E147" s="214"/>
      <c r="F147" s="215"/>
      <c r="G147" s="215"/>
      <c r="H147" s="215"/>
      <c r="I147" s="215"/>
      <c r="J147" s="215"/>
      <c r="K147" s="216"/>
      <c r="L147" s="214"/>
      <c r="M147" s="215"/>
      <c r="N147" s="215"/>
      <c r="O147" s="215"/>
      <c r="P147" s="215"/>
      <c r="Q147" s="215"/>
      <c r="R147" s="215"/>
      <c r="S147" s="215"/>
      <c r="T147" s="215"/>
      <c r="U147" s="215"/>
      <c r="V147" s="215"/>
      <c r="W147" s="215"/>
      <c r="X147" s="215"/>
      <c r="Y147" s="215"/>
      <c r="Z147" s="215"/>
      <c r="AA147" s="215"/>
      <c r="AB147" s="215"/>
      <c r="AC147" s="215"/>
      <c r="AD147" s="215"/>
      <c r="AE147" s="215"/>
      <c r="AF147" s="215"/>
      <c r="AG147" s="215"/>
      <c r="AH147" s="215"/>
      <c r="AI147" s="215"/>
      <c r="AJ147" s="215"/>
      <c r="AK147" s="215"/>
      <c r="AL147" s="215"/>
      <c r="AM147" s="215"/>
      <c r="AN147" s="215"/>
      <c r="AO147" s="215"/>
      <c r="AP147" s="215"/>
      <c r="AQ147" s="215"/>
      <c r="AR147" s="215"/>
      <c r="AS147" s="215"/>
      <c r="AT147" s="215"/>
      <c r="AU147" s="215"/>
      <c r="AV147" s="215"/>
      <c r="AW147" s="215"/>
      <c r="AX147" s="215"/>
      <c r="AY147" s="215"/>
      <c r="AZ147" s="215"/>
      <c r="BA147" s="215"/>
      <c r="BB147" s="215"/>
      <c r="BC147" s="215"/>
      <c r="BD147" s="215"/>
      <c r="BE147" s="215"/>
      <c r="BF147" s="215"/>
      <c r="BG147" s="216"/>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FE147" s="2"/>
      <c r="FF147" s="2"/>
      <c r="FG147" s="2"/>
      <c r="FH147" s="2"/>
      <c r="FI147" s="2"/>
      <c r="FJ147" s="2"/>
      <c r="FK147" s="2"/>
      <c r="FL147" s="2"/>
      <c r="FM147" s="2"/>
      <c r="FN147" s="2"/>
      <c r="FO147" s="2"/>
      <c r="FP147" s="2"/>
    </row>
    <row r="148" spans="5:176" ht="8.1" customHeight="1" x14ac:dyDescent="0.15">
      <c r="E148" s="211" t="s">
        <v>33</v>
      </c>
      <c r="F148" s="212"/>
      <c r="G148" s="212"/>
      <c r="H148" s="212"/>
      <c r="I148" s="212"/>
      <c r="J148" s="212"/>
      <c r="K148" s="213"/>
      <c r="L148" s="218" t="s">
        <v>297</v>
      </c>
      <c r="M148" s="219"/>
      <c r="N148" s="219"/>
      <c r="O148" s="219"/>
      <c r="P148" s="219"/>
      <c r="Q148" s="219"/>
      <c r="R148" s="219"/>
      <c r="S148" s="219"/>
      <c r="T148" s="219"/>
      <c r="U148" s="219"/>
      <c r="V148" s="219"/>
      <c r="W148" s="220"/>
      <c r="X148" s="218" t="s">
        <v>298</v>
      </c>
      <c r="Y148" s="219"/>
      <c r="Z148" s="219"/>
      <c r="AA148" s="219"/>
      <c r="AB148" s="219"/>
      <c r="AC148" s="219"/>
      <c r="AD148" s="219"/>
      <c r="AE148" s="219"/>
      <c r="AF148" s="219"/>
      <c r="AG148" s="219"/>
      <c r="AH148" s="219"/>
      <c r="AI148" s="220"/>
      <c r="AJ148" s="218" t="s">
        <v>299</v>
      </c>
      <c r="AK148" s="219"/>
      <c r="AL148" s="219"/>
      <c r="AM148" s="219"/>
      <c r="AN148" s="219"/>
      <c r="AO148" s="219"/>
      <c r="AP148" s="219"/>
      <c r="AQ148" s="219"/>
      <c r="AR148" s="219"/>
      <c r="AS148" s="219"/>
      <c r="AT148" s="219"/>
      <c r="AU148" s="220"/>
      <c r="AV148" s="218" t="s">
        <v>300</v>
      </c>
      <c r="AW148" s="219"/>
      <c r="AX148" s="219"/>
      <c r="AY148" s="219"/>
      <c r="AZ148" s="219"/>
      <c r="BA148" s="219"/>
      <c r="BB148" s="219"/>
      <c r="BC148" s="219"/>
      <c r="BD148" s="219"/>
      <c r="BE148" s="219"/>
      <c r="BF148" s="219"/>
      <c r="BG148" s="220"/>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4"/>
      <c r="CG148" s="4"/>
      <c r="CH148" s="4"/>
      <c r="CI148" s="4"/>
      <c r="CJ148" s="2"/>
      <c r="CK148" s="2"/>
      <c r="CL148" s="2"/>
      <c r="CM148" s="2"/>
      <c r="CN148" s="2"/>
      <c r="FE148" s="2"/>
      <c r="FF148" s="2"/>
      <c r="FG148" s="2"/>
      <c r="FH148" s="2"/>
      <c r="FI148" s="2"/>
      <c r="FJ148" s="2"/>
      <c r="FK148" s="2"/>
      <c r="FL148" s="2"/>
      <c r="FM148" s="2"/>
      <c r="FN148" s="2"/>
      <c r="FO148" s="2"/>
      <c r="FP148" s="2"/>
    </row>
    <row r="149" spans="5:176" ht="8.1" customHeight="1" x14ac:dyDescent="0.15">
      <c r="E149" s="214"/>
      <c r="F149" s="215"/>
      <c r="G149" s="215"/>
      <c r="H149" s="215"/>
      <c r="I149" s="215"/>
      <c r="J149" s="215"/>
      <c r="K149" s="216"/>
      <c r="L149" s="221"/>
      <c r="M149" s="222"/>
      <c r="N149" s="222"/>
      <c r="O149" s="222"/>
      <c r="P149" s="222"/>
      <c r="Q149" s="222"/>
      <c r="R149" s="222"/>
      <c r="S149" s="222"/>
      <c r="T149" s="222"/>
      <c r="U149" s="222"/>
      <c r="V149" s="222"/>
      <c r="W149" s="223"/>
      <c r="X149" s="221"/>
      <c r="Y149" s="222"/>
      <c r="Z149" s="222"/>
      <c r="AA149" s="222"/>
      <c r="AB149" s="222"/>
      <c r="AC149" s="222"/>
      <c r="AD149" s="222"/>
      <c r="AE149" s="222"/>
      <c r="AF149" s="222"/>
      <c r="AG149" s="222"/>
      <c r="AH149" s="222"/>
      <c r="AI149" s="223"/>
      <c r="AJ149" s="221"/>
      <c r="AK149" s="222"/>
      <c r="AL149" s="222"/>
      <c r="AM149" s="222"/>
      <c r="AN149" s="222"/>
      <c r="AO149" s="222"/>
      <c r="AP149" s="222"/>
      <c r="AQ149" s="222"/>
      <c r="AR149" s="222"/>
      <c r="AS149" s="222"/>
      <c r="AT149" s="222"/>
      <c r="AU149" s="223"/>
      <c r="AV149" s="221"/>
      <c r="AW149" s="222"/>
      <c r="AX149" s="222"/>
      <c r="AY149" s="222"/>
      <c r="AZ149" s="222"/>
      <c r="BA149" s="222"/>
      <c r="BB149" s="222"/>
      <c r="BC149" s="222"/>
      <c r="BD149" s="222"/>
      <c r="BE149" s="222"/>
      <c r="BF149" s="222"/>
      <c r="BG149" s="223"/>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FE149" s="2"/>
      <c r="FF149" s="2"/>
      <c r="FG149" s="2"/>
      <c r="FH149" s="2"/>
      <c r="FI149" s="2"/>
      <c r="FJ149" s="2"/>
      <c r="FK149" s="2"/>
      <c r="FL149" s="2"/>
      <c r="FM149" s="2"/>
      <c r="FN149" s="2"/>
      <c r="FO149" s="2"/>
      <c r="FP149" s="2"/>
    </row>
    <row r="150" spans="5:176" ht="8.1" customHeight="1" x14ac:dyDescent="0.15">
      <c r="E150" s="211" t="s">
        <v>301</v>
      </c>
      <c r="F150" s="212"/>
      <c r="G150" s="212"/>
      <c r="H150" s="212"/>
      <c r="I150" s="212"/>
      <c r="J150" s="212"/>
      <c r="K150" s="213"/>
      <c r="L150" s="211" t="s">
        <v>302</v>
      </c>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3"/>
      <c r="AJ150" s="211" t="s">
        <v>303</v>
      </c>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3"/>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FE150" s="2"/>
      <c r="FF150" s="2"/>
      <c r="FG150" s="2"/>
      <c r="FH150" s="2"/>
      <c r="FI150" s="2"/>
      <c r="FJ150" s="2"/>
      <c r="FK150" s="2"/>
      <c r="FL150" s="2"/>
      <c r="FM150" s="2"/>
      <c r="FN150" s="2"/>
      <c r="FO150" s="2"/>
      <c r="FP150" s="2"/>
    </row>
    <row r="151" spans="5:176" ht="8.1" customHeight="1" x14ac:dyDescent="0.15">
      <c r="E151" s="214"/>
      <c r="F151" s="215"/>
      <c r="G151" s="215"/>
      <c r="H151" s="215"/>
      <c r="I151" s="215"/>
      <c r="J151" s="215"/>
      <c r="K151" s="216"/>
      <c r="L151" s="214"/>
      <c r="M151" s="215"/>
      <c r="N151" s="215"/>
      <c r="O151" s="215"/>
      <c r="P151" s="215"/>
      <c r="Q151" s="215"/>
      <c r="R151" s="215"/>
      <c r="S151" s="215"/>
      <c r="T151" s="215"/>
      <c r="U151" s="215"/>
      <c r="V151" s="215"/>
      <c r="W151" s="215"/>
      <c r="X151" s="215"/>
      <c r="Y151" s="215"/>
      <c r="Z151" s="215"/>
      <c r="AA151" s="215"/>
      <c r="AB151" s="215"/>
      <c r="AC151" s="215"/>
      <c r="AD151" s="215"/>
      <c r="AE151" s="215"/>
      <c r="AF151" s="215"/>
      <c r="AG151" s="215"/>
      <c r="AH151" s="215"/>
      <c r="AI151" s="216"/>
      <c r="AJ151" s="214"/>
      <c r="AK151" s="215"/>
      <c r="AL151" s="215"/>
      <c r="AM151" s="215"/>
      <c r="AN151" s="215"/>
      <c r="AO151" s="215"/>
      <c r="AP151" s="215"/>
      <c r="AQ151" s="215"/>
      <c r="AR151" s="215"/>
      <c r="AS151" s="215"/>
      <c r="AT151" s="215"/>
      <c r="AU151" s="215"/>
      <c r="AV151" s="215"/>
      <c r="AW151" s="215"/>
      <c r="AX151" s="215"/>
      <c r="AY151" s="215"/>
      <c r="AZ151" s="215"/>
      <c r="BA151" s="215"/>
      <c r="BB151" s="215"/>
      <c r="BC151" s="215"/>
      <c r="BD151" s="215"/>
      <c r="BE151" s="215"/>
      <c r="BF151" s="215"/>
      <c r="BG151" s="216"/>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FE151" s="2"/>
      <c r="FF151" s="2"/>
      <c r="FG151" s="2"/>
      <c r="FH151" s="2"/>
      <c r="FI151" s="2"/>
      <c r="FJ151" s="2"/>
      <c r="FK151" s="2"/>
      <c r="FL151" s="2"/>
      <c r="FM151" s="2"/>
      <c r="FN151" s="2"/>
      <c r="FO151" s="2"/>
      <c r="FP151" s="2"/>
    </row>
    <row r="152" spans="5:176" ht="8.1" customHeight="1" x14ac:dyDescent="0.15">
      <c r="E152" s="211" t="s">
        <v>304</v>
      </c>
      <c r="F152" s="212"/>
      <c r="G152" s="212"/>
      <c r="H152" s="212"/>
      <c r="I152" s="212"/>
      <c r="J152" s="212"/>
      <c r="K152" s="213"/>
      <c r="L152" s="211" t="s">
        <v>305</v>
      </c>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3"/>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FE152" s="2"/>
      <c r="FF152" s="2"/>
      <c r="FG152" s="2"/>
      <c r="FH152" s="2"/>
      <c r="FI152" s="2"/>
      <c r="FJ152" s="2"/>
      <c r="FK152" s="2"/>
      <c r="FL152" s="2"/>
      <c r="FM152" s="2"/>
      <c r="FN152" s="2"/>
      <c r="FO152" s="2"/>
      <c r="FP152" s="2"/>
    </row>
    <row r="153" spans="5:176" ht="8.1" customHeight="1" x14ac:dyDescent="0.15">
      <c r="E153" s="214"/>
      <c r="F153" s="215"/>
      <c r="G153" s="215"/>
      <c r="H153" s="215"/>
      <c r="I153" s="215"/>
      <c r="J153" s="215"/>
      <c r="K153" s="216"/>
      <c r="L153" s="214"/>
      <c r="M153" s="215"/>
      <c r="N153" s="215"/>
      <c r="O153" s="215"/>
      <c r="P153" s="215"/>
      <c r="Q153" s="215"/>
      <c r="R153" s="215"/>
      <c r="S153" s="215"/>
      <c r="T153" s="215"/>
      <c r="U153" s="215"/>
      <c r="V153" s="215"/>
      <c r="W153" s="215"/>
      <c r="X153" s="215"/>
      <c r="Y153" s="215"/>
      <c r="Z153" s="215"/>
      <c r="AA153" s="215"/>
      <c r="AB153" s="215"/>
      <c r="AC153" s="215"/>
      <c r="AD153" s="215"/>
      <c r="AE153" s="215"/>
      <c r="AF153" s="215"/>
      <c r="AG153" s="215"/>
      <c r="AH153" s="215"/>
      <c r="AI153" s="215"/>
      <c r="AJ153" s="215"/>
      <c r="AK153" s="215"/>
      <c r="AL153" s="215"/>
      <c r="AM153" s="215"/>
      <c r="AN153" s="215"/>
      <c r="AO153" s="215"/>
      <c r="AP153" s="215"/>
      <c r="AQ153" s="215"/>
      <c r="AR153" s="215"/>
      <c r="AS153" s="215"/>
      <c r="AT153" s="215"/>
      <c r="AU153" s="215"/>
      <c r="AV153" s="215"/>
      <c r="AW153" s="215"/>
      <c r="AX153" s="215"/>
      <c r="AY153" s="215"/>
      <c r="AZ153" s="215"/>
      <c r="BA153" s="215"/>
      <c r="BB153" s="215"/>
      <c r="BC153" s="215"/>
      <c r="BD153" s="215"/>
      <c r="BE153" s="215"/>
      <c r="BF153" s="215"/>
      <c r="BG153" s="216"/>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FE153" s="2"/>
      <c r="FF153" s="2"/>
      <c r="FG153" s="2"/>
      <c r="FH153" s="2"/>
      <c r="FI153" s="2"/>
      <c r="FJ153" s="2"/>
      <c r="FK153" s="2"/>
      <c r="FL153" s="2"/>
      <c r="FM153" s="2"/>
      <c r="FN153" s="2"/>
      <c r="FO153" s="2"/>
      <c r="FP153" s="2"/>
    </row>
    <row r="154" spans="5:176" ht="8.1" customHeight="1" x14ac:dyDescent="0.15">
      <c r="E154" s="211" t="s">
        <v>166</v>
      </c>
      <c r="F154" s="212"/>
      <c r="G154" s="212"/>
      <c r="H154" s="212"/>
      <c r="I154" s="212"/>
      <c r="J154" s="212"/>
      <c r="K154" s="213"/>
      <c r="L154" s="211" t="s">
        <v>306</v>
      </c>
      <c r="M154" s="212"/>
      <c r="N154" s="212"/>
      <c r="O154" s="212"/>
      <c r="P154" s="212"/>
      <c r="Q154" s="213"/>
      <c r="R154" s="211" t="s">
        <v>307</v>
      </c>
      <c r="S154" s="212"/>
      <c r="T154" s="212"/>
      <c r="U154" s="212"/>
      <c r="V154" s="212"/>
      <c r="W154" s="213"/>
      <c r="X154" s="211" t="s">
        <v>308</v>
      </c>
      <c r="Y154" s="212"/>
      <c r="Z154" s="212"/>
      <c r="AA154" s="212"/>
      <c r="AB154" s="212"/>
      <c r="AC154" s="213"/>
      <c r="AD154" s="211" t="s">
        <v>309</v>
      </c>
      <c r="AE154" s="212"/>
      <c r="AF154" s="212"/>
      <c r="AG154" s="212"/>
      <c r="AH154" s="212"/>
      <c r="AI154" s="213"/>
      <c r="AJ154" s="211" t="s">
        <v>310</v>
      </c>
      <c r="AK154" s="212"/>
      <c r="AL154" s="212"/>
      <c r="AM154" s="212"/>
      <c r="AN154" s="212"/>
      <c r="AO154" s="213"/>
      <c r="AP154" s="211" t="s">
        <v>311</v>
      </c>
      <c r="AQ154" s="212"/>
      <c r="AR154" s="212"/>
      <c r="AS154" s="212"/>
      <c r="AT154" s="212"/>
      <c r="AU154" s="213"/>
      <c r="AV154" s="211" t="s">
        <v>312</v>
      </c>
      <c r="AW154" s="212"/>
      <c r="AX154" s="212"/>
      <c r="AY154" s="212"/>
      <c r="AZ154" s="212"/>
      <c r="BA154" s="213"/>
      <c r="BB154" s="211" t="s">
        <v>313</v>
      </c>
      <c r="BC154" s="212"/>
      <c r="BD154" s="212"/>
      <c r="BE154" s="212"/>
      <c r="BF154" s="212"/>
      <c r="BG154" s="213"/>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FE154" s="2"/>
      <c r="FF154" s="2"/>
      <c r="FG154" s="2"/>
      <c r="FH154" s="2"/>
      <c r="FI154" s="2"/>
      <c r="FJ154" s="2"/>
      <c r="FK154" s="2"/>
      <c r="FL154" s="2"/>
      <c r="FM154" s="2"/>
      <c r="FN154" s="2"/>
      <c r="FO154" s="2"/>
      <c r="FP154" s="2"/>
    </row>
    <row r="155" spans="5:176" ht="8.1" customHeight="1" x14ac:dyDescent="0.15">
      <c r="E155" s="214"/>
      <c r="F155" s="215"/>
      <c r="G155" s="215"/>
      <c r="H155" s="215"/>
      <c r="I155" s="215"/>
      <c r="J155" s="215"/>
      <c r="K155" s="216"/>
      <c r="L155" s="214"/>
      <c r="M155" s="215"/>
      <c r="N155" s="215"/>
      <c r="O155" s="215"/>
      <c r="P155" s="215"/>
      <c r="Q155" s="216"/>
      <c r="R155" s="214"/>
      <c r="S155" s="215"/>
      <c r="T155" s="215"/>
      <c r="U155" s="215"/>
      <c r="V155" s="215"/>
      <c r="W155" s="216"/>
      <c r="X155" s="214"/>
      <c r="Y155" s="215"/>
      <c r="Z155" s="215"/>
      <c r="AA155" s="215"/>
      <c r="AB155" s="215"/>
      <c r="AC155" s="216"/>
      <c r="AD155" s="214"/>
      <c r="AE155" s="215"/>
      <c r="AF155" s="215"/>
      <c r="AG155" s="215"/>
      <c r="AH155" s="215"/>
      <c r="AI155" s="216"/>
      <c r="AJ155" s="214"/>
      <c r="AK155" s="215"/>
      <c r="AL155" s="215"/>
      <c r="AM155" s="215"/>
      <c r="AN155" s="215"/>
      <c r="AO155" s="216"/>
      <c r="AP155" s="214"/>
      <c r="AQ155" s="215"/>
      <c r="AR155" s="215"/>
      <c r="AS155" s="215"/>
      <c r="AT155" s="215"/>
      <c r="AU155" s="216"/>
      <c r="AV155" s="214"/>
      <c r="AW155" s="215"/>
      <c r="AX155" s="215"/>
      <c r="AY155" s="215"/>
      <c r="AZ155" s="215"/>
      <c r="BA155" s="216"/>
      <c r="BB155" s="214"/>
      <c r="BC155" s="215"/>
      <c r="BD155" s="215"/>
      <c r="BE155" s="215"/>
      <c r="BF155" s="215"/>
      <c r="BG155" s="216"/>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row>
    <row r="156" spans="5:176" ht="8.1" customHeight="1" x14ac:dyDescent="0.15">
      <c r="E156" s="211" t="s">
        <v>314</v>
      </c>
      <c r="F156" s="212"/>
      <c r="G156" s="212"/>
      <c r="H156" s="212"/>
      <c r="I156" s="212"/>
      <c r="J156" s="212"/>
      <c r="K156" s="213"/>
      <c r="L156" s="211" t="s">
        <v>7</v>
      </c>
      <c r="M156" s="212"/>
      <c r="N156" s="213"/>
      <c r="O156" s="211" t="s">
        <v>14</v>
      </c>
      <c r="P156" s="212"/>
      <c r="Q156" s="213"/>
      <c r="R156" s="211" t="s">
        <v>7</v>
      </c>
      <c r="S156" s="212"/>
      <c r="T156" s="213"/>
      <c r="U156" s="211" t="s">
        <v>14</v>
      </c>
      <c r="V156" s="212"/>
      <c r="W156" s="213"/>
      <c r="X156" s="211" t="s">
        <v>7</v>
      </c>
      <c r="Y156" s="212"/>
      <c r="Z156" s="213"/>
      <c r="AA156" s="211" t="s">
        <v>14</v>
      </c>
      <c r="AB156" s="212"/>
      <c r="AC156" s="213"/>
      <c r="AD156" s="211" t="s">
        <v>7</v>
      </c>
      <c r="AE156" s="212"/>
      <c r="AF156" s="213"/>
      <c r="AG156" s="211" t="s">
        <v>14</v>
      </c>
      <c r="AH156" s="212"/>
      <c r="AI156" s="213"/>
      <c r="AJ156" s="211" t="s">
        <v>7</v>
      </c>
      <c r="AK156" s="212"/>
      <c r="AL156" s="213"/>
      <c r="AM156" s="211" t="s">
        <v>14</v>
      </c>
      <c r="AN156" s="212"/>
      <c r="AO156" s="213"/>
      <c r="AP156" s="211" t="s">
        <v>7</v>
      </c>
      <c r="AQ156" s="212"/>
      <c r="AR156" s="213"/>
      <c r="AS156" s="211" t="s">
        <v>14</v>
      </c>
      <c r="AT156" s="212"/>
      <c r="AU156" s="213"/>
      <c r="AV156" s="211" t="s">
        <v>7</v>
      </c>
      <c r="AW156" s="212"/>
      <c r="AX156" s="213"/>
      <c r="AY156" s="211" t="s">
        <v>14</v>
      </c>
      <c r="AZ156" s="212"/>
      <c r="BA156" s="213"/>
      <c r="BB156" s="211" t="s">
        <v>7</v>
      </c>
      <c r="BC156" s="212"/>
      <c r="BD156" s="213"/>
      <c r="BE156" s="211" t="s">
        <v>14</v>
      </c>
      <c r="BF156" s="212"/>
      <c r="BG156" s="213"/>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row>
    <row r="157" spans="5:176" ht="8.1" customHeight="1" x14ac:dyDescent="0.15">
      <c r="E157" s="214"/>
      <c r="F157" s="215"/>
      <c r="G157" s="215"/>
      <c r="H157" s="215"/>
      <c r="I157" s="215"/>
      <c r="J157" s="215"/>
      <c r="K157" s="216"/>
      <c r="L157" s="214"/>
      <c r="M157" s="215"/>
      <c r="N157" s="216"/>
      <c r="O157" s="214"/>
      <c r="P157" s="215"/>
      <c r="Q157" s="216"/>
      <c r="R157" s="214"/>
      <c r="S157" s="215"/>
      <c r="T157" s="216"/>
      <c r="U157" s="214"/>
      <c r="V157" s="215"/>
      <c r="W157" s="216"/>
      <c r="X157" s="214"/>
      <c r="Y157" s="215"/>
      <c r="Z157" s="216"/>
      <c r="AA157" s="214"/>
      <c r="AB157" s="215"/>
      <c r="AC157" s="216"/>
      <c r="AD157" s="214"/>
      <c r="AE157" s="215"/>
      <c r="AF157" s="216"/>
      <c r="AG157" s="214"/>
      <c r="AH157" s="215"/>
      <c r="AI157" s="216"/>
      <c r="AJ157" s="214"/>
      <c r="AK157" s="215"/>
      <c r="AL157" s="216"/>
      <c r="AM157" s="214"/>
      <c r="AN157" s="215"/>
      <c r="AO157" s="216"/>
      <c r="AP157" s="214"/>
      <c r="AQ157" s="215"/>
      <c r="AR157" s="216"/>
      <c r="AS157" s="214"/>
      <c r="AT157" s="215"/>
      <c r="AU157" s="216"/>
      <c r="AV157" s="214"/>
      <c r="AW157" s="215"/>
      <c r="AX157" s="216"/>
      <c r="AY157" s="214"/>
      <c r="AZ157" s="215"/>
      <c r="BA157" s="216"/>
      <c r="BB157" s="214"/>
      <c r="BC157" s="215"/>
      <c r="BD157" s="216"/>
      <c r="BE157" s="214"/>
      <c r="BF157" s="215"/>
      <c r="BG157" s="216"/>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3"/>
      <c r="FF157" s="3"/>
      <c r="FG157" s="2"/>
      <c r="FH157" s="2"/>
      <c r="FI157" s="2"/>
      <c r="FJ157" s="2"/>
      <c r="FK157" s="2"/>
      <c r="FL157" s="2"/>
      <c r="FM157" s="2"/>
      <c r="FN157" s="2"/>
      <c r="FO157" s="2"/>
      <c r="FP157" s="2"/>
    </row>
    <row r="158" spans="5:176" ht="8.1" customHeight="1" x14ac:dyDescent="0.15">
      <c r="E158" s="211" t="s">
        <v>315</v>
      </c>
      <c r="F158" s="212"/>
      <c r="G158" s="212"/>
      <c r="H158" s="212"/>
      <c r="I158" s="212"/>
      <c r="J158" s="212"/>
      <c r="K158" s="213"/>
      <c r="L158" s="211">
        <v>438</v>
      </c>
      <c r="M158" s="212"/>
      <c r="N158" s="213"/>
      <c r="O158" s="211">
        <v>519</v>
      </c>
      <c r="P158" s="212"/>
      <c r="Q158" s="213"/>
      <c r="R158" s="211">
        <v>549</v>
      </c>
      <c r="S158" s="212"/>
      <c r="T158" s="213"/>
      <c r="U158" s="211">
        <v>785</v>
      </c>
      <c r="V158" s="212"/>
      <c r="W158" s="213"/>
      <c r="X158" s="211">
        <v>451</v>
      </c>
      <c r="Y158" s="212"/>
      <c r="Z158" s="213"/>
      <c r="AA158" s="211">
        <v>569</v>
      </c>
      <c r="AB158" s="212"/>
      <c r="AC158" s="213"/>
      <c r="AD158" s="211">
        <v>579</v>
      </c>
      <c r="AE158" s="212"/>
      <c r="AF158" s="213"/>
      <c r="AG158" s="211">
        <v>908</v>
      </c>
      <c r="AH158" s="212"/>
      <c r="AI158" s="213"/>
      <c r="AJ158" s="211">
        <v>416</v>
      </c>
      <c r="AK158" s="212"/>
      <c r="AL158" s="213"/>
      <c r="AM158" s="211">
        <v>479</v>
      </c>
      <c r="AN158" s="212"/>
      <c r="AO158" s="213"/>
      <c r="AP158" s="211">
        <v>505</v>
      </c>
      <c r="AQ158" s="212"/>
      <c r="AR158" s="213"/>
      <c r="AS158" s="211">
        <v>772</v>
      </c>
      <c r="AT158" s="212"/>
      <c r="AU158" s="213"/>
      <c r="AV158" s="211">
        <v>325</v>
      </c>
      <c r="AW158" s="212"/>
      <c r="AX158" s="213"/>
      <c r="AY158" s="211">
        <v>348</v>
      </c>
      <c r="AZ158" s="212"/>
      <c r="BA158" s="213"/>
      <c r="BB158" s="211">
        <v>368</v>
      </c>
      <c r="BC158" s="212"/>
      <c r="BD158" s="213"/>
      <c r="BE158" s="211">
        <v>437</v>
      </c>
      <c r="BF158" s="212"/>
      <c r="BG158" s="213"/>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3"/>
      <c r="FF158" s="3"/>
      <c r="FG158" s="2"/>
      <c r="FH158" s="2"/>
      <c r="FI158" s="2"/>
      <c r="FJ158" s="2"/>
      <c r="FK158" s="2"/>
      <c r="FL158" s="2"/>
      <c r="FM158" s="2"/>
      <c r="FN158" s="2"/>
      <c r="FO158" s="2"/>
      <c r="FP158" s="2"/>
    </row>
    <row r="159" spans="5:176" ht="8.1" customHeight="1" x14ac:dyDescent="0.15">
      <c r="E159" s="214"/>
      <c r="F159" s="215"/>
      <c r="G159" s="215"/>
      <c r="H159" s="215"/>
      <c r="I159" s="215"/>
      <c r="J159" s="215"/>
      <c r="K159" s="216"/>
      <c r="L159" s="214"/>
      <c r="M159" s="215"/>
      <c r="N159" s="216"/>
      <c r="O159" s="214"/>
      <c r="P159" s="215"/>
      <c r="Q159" s="216"/>
      <c r="R159" s="214"/>
      <c r="S159" s="215"/>
      <c r="T159" s="216"/>
      <c r="U159" s="214"/>
      <c r="V159" s="215"/>
      <c r="W159" s="216"/>
      <c r="X159" s="214"/>
      <c r="Y159" s="215"/>
      <c r="Z159" s="216"/>
      <c r="AA159" s="214"/>
      <c r="AB159" s="215"/>
      <c r="AC159" s="216"/>
      <c r="AD159" s="214"/>
      <c r="AE159" s="215"/>
      <c r="AF159" s="216"/>
      <c r="AG159" s="214"/>
      <c r="AH159" s="215"/>
      <c r="AI159" s="216"/>
      <c r="AJ159" s="214"/>
      <c r="AK159" s="215"/>
      <c r="AL159" s="216"/>
      <c r="AM159" s="214"/>
      <c r="AN159" s="215"/>
      <c r="AO159" s="216"/>
      <c r="AP159" s="214"/>
      <c r="AQ159" s="215"/>
      <c r="AR159" s="216"/>
      <c r="AS159" s="214"/>
      <c r="AT159" s="215"/>
      <c r="AU159" s="216"/>
      <c r="AV159" s="214"/>
      <c r="AW159" s="215"/>
      <c r="AX159" s="216"/>
      <c r="AY159" s="214"/>
      <c r="AZ159" s="215"/>
      <c r="BA159" s="216"/>
      <c r="BB159" s="214"/>
      <c r="BC159" s="215"/>
      <c r="BD159" s="216"/>
      <c r="BE159" s="214"/>
      <c r="BF159" s="215"/>
      <c r="BG159" s="216"/>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row>
    <row r="160" spans="5:176" ht="8.1" customHeight="1" x14ac:dyDescent="0.15">
      <c r="E160" s="211" t="s">
        <v>45</v>
      </c>
      <c r="F160" s="212"/>
      <c r="G160" s="212"/>
      <c r="H160" s="212"/>
      <c r="I160" s="212"/>
      <c r="J160" s="212"/>
      <c r="K160" s="213"/>
      <c r="L160" s="211" t="s">
        <v>11</v>
      </c>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3"/>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2"/>
      <c r="CG160" s="2"/>
      <c r="CH160" s="2"/>
      <c r="CI160" s="2"/>
      <c r="CJ160" s="2"/>
      <c r="CK160" s="2"/>
      <c r="CL160" s="4"/>
      <c r="CM160" s="4"/>
      <c r="CN160" s="4"/>
      <c r="CO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row>
    <row r="161" spans="5:175" ht="8.1" customHeight="1" x14ac:dyDescent="0.15">
      <c r="E161" s="214"/>
      <c r="F161" s="215"/>
      <c r="G161" s="215"/>
      <c r="H161" s="215"/>
      <c r="I161" s="215"/>
      <c r="J161" s="215"/>
      <c r="K161" s="216"/>
      <c r="L161" s="214"/>
      <c r="M161" s="215"/>
      <c r="N161" s="215"/>
      <c r="O161" s="215"/>
      <c r="P161" s="215"/>
      <c r="Q161" s="215"/>
      <c r="R161" s="215"/>
      <c r="S161" s="215"/>
      <c r="T161" s="215"/>
      <c r="U161" s="215"/>
      <c r="V161" s="215"/>
      <c r="W161" s="215"/>
      <c r="X161" s="215"/>
      <c r="Y161" s="215"/>
      <c r="Z161" s="215"/>
      <c r="AA161" s="215"/>
      <c r="AB161" s="215"/>
      <c r="AC161" s="215"/>
      <c r="AD161" s="215"/>
      <c r="AE161" s="215"/>
      <c r="AF161" s="215"/>
      <c r="AG161" s="215"/>
      <c r="AH161" s="215"/>
      <c r="AI161" s="215"/>
      <c r="AJ161" s="215"/>
      <c r="AK161" s="215"/>
      <c r="AL161" s="215"/>
      <c r="AM161" s="215"/>
      <c r="AN161" s="215"/>
      <c r="AO161" s="215"/>
      <c r="AP161" s="215"/>
      <c r="AQ161" s="215"/>
      <c r="AR161" s="215"/>
      <c r="AS161" s="215"/>
      <c r="AT161" s="215"/>
      <c r="AU161" s="215"/>
      <c r="AV161" s="215"/>
      <c r="AW161" s="215"/>
      <c r="AX161" s="215"/>
      <c r="AY161" s="215"/>
      <c r="AZ161" s="215"/>
      <c r="BA161" s="215"/>
      <c r="BB161" s="215"/>
      <c r="BC161" s="215"/>
      <c r="BD161" s="215"/>
      <c r="BE161" s="215"/>
      <c r="BF161" s="215"/>
      <c r="BG161" s="21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2"/>
      <c r="CG161" s="2"/>
      <c r="CH161" s="2"/>
      <c r="CI161" s="2"/>
      <c r="CJ161" s="2"/>
      <c r="CK161" s="2"/>
      <c r="CL161" s="4"/>
      <c r="CM161" s="4"/>
      <c r="CN161" s="4"/>
      <c r="CO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row>
    <row r="162" spans="5:175" ht="8.1" customHeight="1" x14ac:dyDescent="0.15">
      <c r="E162" s="211" t="s">
        <v>33</v>
      </c>
      <c r="F162" s="212"/>
      <c r="G162" s="212"/>
      <c r="H162" s="212"/>
      <c r="I162" s="212"/>
      <c r="J162" s="212"/>
      <c r="K162" s="213"/>
      <c r="L162" s="218" t="s">
        <v>297</v>
      </c>
      <c r="M162" s="219"/>
      <c r="N162" s="219"/>
      <c r="O162" s="219"/>
      <c r="P162" s="219"/>
      <c r="Q162" s="219"/>
      <c r="R162" s="219"/>
      <c r="S162" s="219"/>
      <c r="T162" s="219"/>
      <c r="U162" s="219"/>
      <c r="V162" s="219"/>
      <c r="W162" s="220"/>
      <c r="X162" s="218" t="s">
        <v>298</v>
      </c>
      <c r="Y162" s="219"/>
      <c r="Z162" s="219"/>
      <c r="AA162" s="219"/>
      <c r="AB162" s="219"/>
      <c r="AC162" s="219"/>
      <c r="AD162" s="219"/>
      <c r="AE162" s="219"/>
      <c r="AF162" s="219"/>
      <c r="AG162" s="219"/>
      <c r="AH162" s="219"/>
      <c r="AI162" s="220"/>
      <c r="AJ162" s="218" t="s">
        <v>299</v>
      </c>
      <c r="AK162" s="219"/>
      <c r="AL162" s="219"/>
      <c r="AM162" s="219"/>
      <c r="AN162" s="219"/>
      <c r="AO162" s="219"/>
      <c r="AP162" s="219"/>
      <c r="AQ162" s="219"/>
      <c r="AR162" s="219"/>
      <c r="AS162" s="219"/>
      <c r="AT162" s="219"/>
      <c r="AU162" s="220"/>
      <c r="AV162" s="218" t="s">
        <v>300</v>
      </c>
      <c r="AW162" s="219"/>
      <c r="AX162" s="219"/>
      <c r="AY162" s="219"/>
      <c r="AZ162" s="219"/>
      <c r="BA162" s="219"/>
      <c r="BB162" s="219"/>
      <c r="BC162" s="219"/>
      <c r="BD162" s="219"/>
      <c r="BE162" s="219"/>
      <c r="BF162" s="219"/>
      <c r="BG162" s="220"/>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4"/>
      <c r="CG162" s="4"/>
      <c r="CH162" s="4"/>
      <c r="CI162" s="4"/>
      <c r="CJ162" s="4"/>
      <c r="CK162" s="4"/>
      <c r="CL162" s="2"/>
      <c r="CM162" s="2"/>
      <c r="CN162" s="2"/>
      <c r="CO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row>
    <row r="163" spans="5:175" ht="8.1" customHeight="1" x14ac:dyDescent="0.15">
      <c r="E163" s="214"/>
      <c r="F163" s="215"/>
      <c r="G163" s="215"/>
      <c r="H163" s="215"/>
      <c r="I163" s="215"/>
      <c r="J163" s="215"/>
      <c r="K163" s="216"/>
      <c r="L163" s="221"/>
      <c r="M163" s="222"/>
      <c r="N163" s="222"/>
      <c r="O163" s="222"/>
      <c r="P163" s="222"/>
      <c r="Q163" s="222"/>
      <c r="R163" s="222"/>
      <c r="S163" s="222"/>
      <c r="T163" s="222"/>
      <c r="U163" s="222"/>
      <c r="V163" s="222"/>
      <c r="W163" s="223"/>
      <c r="X163" s="221"/>
      <c r="Y163" s="222"/>
      <c r="Z163" s="222"/>
      <c r="AA163" s="222"/>
      <c r="AB163" s="222"/>
      <c r="AC163" s="222"/>
      <c r="AD163" s="222"/>
      <c r="AE163" s="222"/>
      <c r="AF163" s="222"/>
      <c r="AG163" s="222"/>
      <c r="AH163" s="222"/>
      <c r="AI163" s="223"/>
      <c r="AJ163" s="221"/>
      <c r="AK163" s="222"/>
      <c r="AL163" s="222"/>
      <c r="AM163" s="222"/>
      <c r="AN163" s="222"/>
      <c r="AO163" s="222"/>
      <c r="AP163" s="222"/>
      <c r="AQ163" s="222"/>
      <c r="AR163" s="222"/>
      <c r="AS163" s="222"/>
      <c r="AT163" s="222"/>
      <c r="AU163" s="223"/>
      <c r="AV163" s="221"/>
      <c r="AW163" s="222"/>
      <c r="AX163" s="222"/>
      <c r="AY163" s="222"/>
      <c r="AZ163" s="222"/>
      <c r="BA163" s="222"/>
      <c r="BB163" s="222"/>
      <c r="BC163" s="222"/>
      <c r="BD163" s="222"/>
      <c r="BE163" s="222"/>
      <c r="BF163" s="222"/>
      <c r="BG163" s="223"/>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4"/>
      <c r="CG163" s="4"/>
      <c r="CH163" s="4"/>
      <c r="CI163" s="4"/>
      <c r="CJ163" s="4"/>
      <c r="CK163" s="4"/>
      <c r="CL163" s="2"/>
      <c r="CM163" s="2"/>
      <c r="CN163" s="2"/>
      <c r="CO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row>
    <row r="164" spans="5:175" ht="8.1" customHeight="1" x14ac:dyDescent="0.15">
      <c r="E164" s="211" t="s">
        <v>301</v>
      </c>
      <c r="F164" s="212"/>
      <c r="G164" s="212"/>
      <c r="H164" s="212"/>
      <c r="I164" s="212"/>
      <c r="J164" s="212"/>
      <c r="K164" s="213"/>
      <c r="L164" s="211" t="s">
        <v>302</v>
      </c>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3"/>
      <c r="AJ164" s="211" t="s">
        <v>303</v>
      </c>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3"/>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2"/>
      <c r="CG164" s="2"/>
      <c r="CH164" s="2"/>
      <c r="CI164" s="2"/>
      <c r="CJ164" s="2"/>
      <c r="CK164" s="2"/>
      <c r="CL164" s="2"/>
      <c r="CM164" s="2"/>
      <c r="CN164" s="2"/>
      <c r="CO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row>
    <row r="165" spans="5:175" ht="8.1" customHeight="1" x14ac:dyDescent="0.15">
      <c r="E165" s="214"/>
      <c r="F165" s="215"/>
      <c r="G165" s="215"/>
      <c r="H165" s="215"/>
      <c r="I165" s="215"/>
      <c r="J165" s="215"/>
      <c r="K165" s="216"/>
      <c r="L165" s="214"/>
      <c r="M165" s="215"/>
      <c r="N165" s="215"/>
      <c r="O165" s="215"/>
      <c r="P165" s="215"/>
      <c r="Q165" s="215"/>
      <c r="R165" s="215"/>
      <c r="S165" s="215"/>
      <c r="T165" s="215"/>
      <c r="U165" s="215"/>
      <c r="V165" s="215"/>
      <c r="W165" s="215"/>
      <c r="X165" s="215"/>
      <c r="Y165" s="215"/>
      <c r="Z165" s="215"/>
      <c r="AA165" s="215"/>
      <c r="AB165" s="215"/>
      <c r="AC165" s="215"/>
      <c r="AD165" s="215"/>
      <c r="AE165" s="215"/>
      <c r="AF165" s="215"/>
      <c r="AG165" s="215"/>
      <c r="AH165" s="215"/>
      <c r="AI165" s="216"/>
      <c r="AJ165" s="214"/>
      <c r="AK165" s="215"/>
      <c r="AL165" s="215"/>
      <c r="AM165" s="215"/>
      <c r="AN165" s="215"/>
      <c r="AO165" s="215"/>
      <c r="AP165" s="215"/>
      <c r="AQ165" s="215"/>
      <c r="AR165" s="215"/>
      <c r="AS165" s="215"/>
      <c r="AT165" s="215"/>
      <c r="AU165" s="215"/>
      <c r="AV165" s="215"/>
      <c r="AW165" s="215"/>
      <c r="AX165" s="215"/>
      <c r="AY165" s="215"/>
      <c r="AZ165" s="215"/>
      <c r="BA165" s="215"/>
      <c r="BB165" s="215"/>
      <c r="BC165" s="215"/>
      <c r="BD165" s="215"/>
      <c r="BE165" s="215"/>
      <c r="BF165" s="215"/>
      <c r="BG165" s="21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2"/>
      <c r="CG165" s="2"/>
      <c r="CH165" s="2"/>
      <c r="CI165" s="2"/>
      <c r="CJ165" s="2"/>
      <c r="CK165" s="2"/>
      <c r="CL165" s="2"/>
      <c r="CM165" s="2"/>
      <c r="CN165" s="2"/>
      <c r="CO165" s="2"/>
    </row>
    <row r="166" spans="5:175" ht="8.1" customHeight="1" x14ac:dyDescent="0.15">
      <c r="E166" s="211" t="s">
        <v>304</v>
      </c>
      <c r="F166" s="212"/>
      <c r="G166" s="212"/>
      <c r="H166" s="212"/>
      <c r="I166" s="212"/>
      <c r="J166" s="212"/>
      <c r="K166" s="213"/>
      <c r="L166" s="211" t="s">
        <v>305</v>
      </c>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3"/>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2"/>
      <c r="CG166" s="2"/>
      <c r="CH166" s="2"/>
      <c r="CI166" s="2"/>
      <c r="CJ166" s="2"/>
      <c r="CK166" s="2"/>
      <c r="CL166" s="2"/>
      <c r="CM166" s="2"/>
      <c r="CN166" s="2"/>
      <c r="CO166" s="2"/>
    </row>
    <row r="167" spans="5:175" ht="8.1" customHeight="1" x14ac:dyDescent="0.15">
      <c r="E167" s="214"/>
      <c r="F167" s="215"/>
      <c r="G167" s="215"/>
      <c r="H167" s="215"/>
      <c r="I167" s="215"/>
      <c r="J167" s="215"/>
      <c r="K167" s="216"/>
      <c r="L167" s="214"/>
      <c r="M167" s="215"/>
      <c r="N167" s="215"/>
      <c r="O167" s="215"/>
      <c r="P167" s="215"/>
      <c r="Q167" s="215"/>
      <c r="R167" s="215"/>
      <c r="S167" s="215"/>
      <c r="T167" s="215"/>
      <c r="U167" s="215"/>
      <c r="V167" s="215"/>
      <c r="W167" s="215"/>
      <c r="X167" s="215"/>
      <c r="Y167" s="215"/>
      <c r="Z167" s="215"/>
      <c r="AA167" s="215"/>
      <c r="AB167" s="215"/>
      <c r="AC167" s="215"/>
      <c r="AD167" s="215"/>
      <c r="AE167" s="215"/>
      <c r="AF167" s="215"/>
      <c r="AG167" s="215"/>
      <c r="AH167" s="215"/>
      <c r="AI167" s="215"/>
      <c r="AJ167" s="215"/>
      <c r="AK167" s="215"/>
      <c r="AL167" s="215"/>
      <c r="AM167" s="215"/>
      <c r="AN167" s="215"/>
      <c r="AO167" s="215"/>
      <c r="AP167" s="215"/>
      <c r="AQ167" s="215"/>
      <c r="AR167" s="215"/>
      <c r="AS167" s="215"/>
      <c r="AT167" s="215"/>
      <c r="AU167" s="215"/>
      <c r="AV167" s="215"/>
      <c r="AW167" s="215"/>
      <c r="AX167" s="215"/>
      <c r="AY167" s="215"/>
      <c r="AZ167" s="215"/>
      <c r="BA167" s="215"/>
      <c r="BB167" s="215"/>
      <c r="BC167" s="215"/>
      <c r="BD167" s="215"/>
      <c r="BE167" s="215"/>
      <c r="BF167" s="215"/>
      <c r="BG167" s="21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2"/>
      <c r="CG167" s="2"/>
      <c r="CH167" s="2"/>
      <c r="CI167" s="2"/>
      <c r="CJ167" s="2"/>
      <c r="CK167" s="2"/>
      <c r="CL167" s="2"/>
      <c r="CM167" s="2"/>
      <c r="CN167" s="2"/>
      <c r="CO167" s="2"/>
    </row>
    <row r="168" spans="5:175" ht="8.1" customHeight="1" x14ac:dyDescent="0.15">
      <c r="E168" s="211" t="s">
        <v>166</v>
      </c>
      <c r="F168" s="212"/>
      <c r="G168" s="212"/>
      <c r="H168" s="212"/>
      <c r="I168" s="212"/>
      <c r="J168" s="212"/>
      <c r="K168" s="213"/>
      <c r="L168" s="211" t="s">
        <v>316</v>
      </c>
      <c r="M168" s="212"/>
      <c r="N168" s="212"/>
      <c r="O168" s="212"/>
      <c r="P168" s="212"/>
      <c r="Q168" s="213"/>
      <c r="R168" s="211" t="s">
        <v>317</v>
      </c>
      <c r="S168" s="212"/>
      <c r="T168" s="212"/>
      <c r="U168" s="212"/>
      <c r="V168" s="212"/>
      <c r="W168" s="213"/>
      <c r="X168" s="211" t="s">
        <v>318</v>
      </c>
      <c r="Y168" s="212"/>
      <c r="Z168" s="212"/>
      <c r="AA168" s="212"/>
      <c r="AB168" s="212"/>
      <c r="AC168" s="213"/>
      <c r="AD168" s="211" t="s">
        <v>319</v>
      </c>
      <c r="AE168" s="212"/>
      <c r="AF168" s="212"/>
      <c r="AG168" s="212"/>
      <c r="AH168" s="212"/>
      <c r="AI168" s="213"/>
      <c r="AJ168" s="211" t="s">
        <v>320</v>
      </c>
      <c r="AK168" s="212"/>
      <c r="AL168" s="212"/>
      <c r="AM168" s="212"/>
      <c r="AN168" s="212"/>
      <c r="AO168" s="213"/>
      <c r="AP168" s="211" t="s">
        <v>321</v>
      </c>
      <c r="AQ168" s="212"/>
      <c r="AR168" s="212"/>
      <c r="AS168" s="212"/>
      <c r="AT168" s="212"/>
      <c r="AU168" s="213"/>
      <c r="AV168" s="211" t="s">
        <v>322</v>
      </c>
      <c r="AW168" s="212"/>
      <c r="AX168" s="212"/>
      <c r="AY168" s="212"/>
      <c r="AZ168" s="212"/>
      <c r="BA168" s="213"/>
      <c r="BB168" s="211" t="s">
        <v>309</v>
      </c>
      <c r="BC168" s="212"/>
      <c r="BD168" s="212"/>
      <c r="BE168" s="212"/>
      <c r="BF168" s="212"/>
      <c r="BG168" s="213"/>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2"/>
      <c r="CG168" s="2"/>
      <c r="CH168" s="2"/>
      <c r="CI168" s="2"/>
      <c r="CJ168" s="2"/>
      <c r="CK168" s="2"/>
      <c r="CL168" s="2"/>
      <c r="CM168" s="2"/>
      <c r="CN168" s="2"/>
      <c r="CO168" s="2"/>
    </row>
    <row r="169" spans="5:175" ht="8.1" customHeight="1" x14ac:dyDescent="0.15">
      <c r="E169" s="214"/>
      <c r="F169" s="215"/>
      <c r="G169" s="215"/>
      <c r="H169" s="215"/>
      <c r="I169" s="215"/>
      <c r="J169" s="215"/>
      <c r="K169" s="216"/>
      <c r="L169" s="214"/>
      <c r="M169" s="215"/>
      <c r="N169" s="215"/>
      <c r="O169" s="215"/>
      <c r="P169" s="215"/>
      <c r="Q169" s="216"/>
      <c r="R169" s="214"/>
      <c r="S169" s="215"/>
      <c r="T169" s="215"/>
      <c r="U169" s="215"/>
      <c r="V169" s="215"/>
      <c r="W169" s="216"/>
      <c r="X169" s="214"/>
      <c r="Y169" s="215"/>
      <c r="Z169" s="215"/>
      <c r="AA169" s="215"/>
      <c r="AB169" s="215"/>
      <c r="AC169" s="216"/>
      <c r="AD169" s="214"/>
      <c r="AE169" s="215"/>
      <c r="AF169" s="215"/>
      <c r="AG169" s="215"/>
      <c r="AH169" s="215"/>
      <c r="AI169" s="216"/>
      <c r="AJ169" s="214"/>
      <c r="AK169" s="215"/>
      <c r="AL169" s="215"/>
      <c r="AM169" s="215"/>
      <c r="AN169" s="215"/>
      <c r="AO169" s="216"/>
      <c r="AP169" s="214"/>
      <c r="AQ169" s="215"/>
      <c r="AR169" s="215"/>
      <c r="AS169" s="215"/>
      <c r="AT169" s="215"/>
      <c r="AU169" s="216"/>
      <c r="AV169" s="214"/>
      <c r="AW169" s="215"/>
      <c r="AX169" s="215"/>
      <c r="AY169" s="215"/>
      <c r="AZ169" s="215"/>
      <c r="BA169" s="216"/>
      <c r="BB169" s="214"/>
      <c r="BC169" s="215"/>
      <c r="BD169" s="215"/>
      <c r="BE169" s="215"/>
      <c r="BF169" s="215"/>
      <c r="BG169" s="21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2"/>
      <c r="CG169" s="2"/>
      <c r="CH169" s="2"/>
      <c r="CI169" s="2"/>
      <c r="CJ169" s="2"/>
      <c r="CK169" s="2"/>
      <c r="CL169" s="2"/>
      <c r="CM169" s="2"/>
      <c r="CN169" s="2"/>
      <c r="CO169" s="2"/>
    </row>
    <row r="170" spans="5:175" ht="8.1" customHeight="1" x14ac:dyDescent="0.15">
      <c r="E170" s="211" t="s">
        <v>314</v>
      </c>
      <c r="F170" s="212"/>
      <c r="G170" s="212"/>
      <c r="H170" s="212"/>
      <c r="I170" s="212"/>
      <c r="J170" s="212"/>
      <c r="K170" s="213"/>
      <c r="L170" s="211" t="s">
        <v>7</v>
      </c>
      <c r="M170" s="212"/>
      <c r="N170" s="213"/>
      <c r="O170" s="211" t="s">
        <v>14</v>
      </c>
      <c r="P170" s="212"/>
      <c r="Q170" s="213"/>
      <c r="R170" s="211" t="s">
        <v>7</v>
      </c>
      <c r="S170" s="212"/>
      <c r="T170" s="213"/>
      <c r="U170" s="211" t="s">
        <v>14</v>
      </c>
      <c r="V170" s="212"/>
      <c r="W170" s="213"/>
      <c r="X170" s="211" t="s">
        <v>7</v>
      </c>
      <c r="Y170" s="212"/>
      <c r="Z170" s="213"/>
      <c r="AA170" s="211" t="s">
        <v>14</v>
      </c>
      <c r="AB170" s="212"/>
      <c r="AC170" s="213"/>
      <c r="AD170" s="211" t="s">
        <v>7</v>
      </c>
      <c r="AE170" s="212"/>
      <c r="AF170" s="213"/>
      <c r="AG170" s="211" t="s">
        <v>14</v>
      </c>
      <c r="AH170" s="212"/>
      <c r="AI170" s="213"/>
      <c r="AJ170" s="211" t="s">
        <v>7</v>
      </c>
      <c r="AK170" s="212"/>
      <c r="AL170" s="213"/>
      <c r="AM170" s="211" t="s">
        <v>14</v>
      </c>
      <c r="AN170" s="212"/>
      <c r="AO170" s="213"/>
      <c r="AP170" s="211" t="s">
        <v>7</v>
      </c>
      <c r="AQ170" s="212"/>
      <c r="AR170" s="213"/>
      <c r="AS170" s="211" t="s">
        <v>14</v>
      </c>
      <c r="AT170" s="212"/>
      <c r="AU170" s="213"/>
      <c r="AV170" s="211" t="s">
        <v>7</v>
      </c>
      <c r="AW170" s="212"/>
      <c r="AX170" s="213"/>
      <c r="AY170" s="211" t="s">
        <v>14</v>
      </c>
      <c r="AZ170" s="212"/>
      <c r="BA170" s="213"/>
      <c r="BB170" s="211" t="s">
        <v>7</v>
      </c>
      <c r="BC170" s="212"/>
      <c r="BD170" s="213"/>
      <c r="BE170" s="211" t="s">
        <v>14</v>
      </c>
      <c r="BF170" s="212"/>
      <c r="BG170" s="213"/>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2"/>
      <c r="CG170" s="2"/>
      <c r="CH170" s="2"/>
      <c r="CI170" s="2"/>
      <c r="CJ170" s="2"/>
      <c r="CK170" s="2"/>
      <c r="CL170" s="2"/>
      <c r="CM170" s="2"/>
      <c r="CN170" s="2"/>
      <c r="CO170" s="2"/>
    </row>
    <row r="171" spans="5:175" ht="8.1" customHeight="1" x14ac:dyDescent="0.15">
      <c r="E171" s="214"/>
      <c r="F171" s="215"/>
      <c r="G171" s="215"/>
      <c r="H171" s="215"/>
      <c r="I171" s="215"/>
      <c r="J171" s="215"/>
      <c r="K171" s="216"/>
      <c r="L171" s="214"/>
      <c r="M171" s="215"/>
      <c r="N171" s="216"/>
      <c r="O171" s="214"/>
      <c r="P171" s="215"/>
      <c r="Q171" s="216"/>
      <c r="R171" s="214"/>
      <c r="S171" s="215"/>
      <c r="T171" s="216"/>
      <c r="U171" s="214"/>
      <c r="V171" s="215"/>
      <c r="W171" s="216"/>
      <c r="X171" s="214"/>
      <c r="Y171" s="215"/>
      <c r="Z171" s="216"/>
      <c r="AA171" s="214"/>
      <c r="AB171" s="215"/>
      <c r="AC171" s="216"/>
      <c r="AD171" s="214"/>
      <c r="AE171" s="215"/>
      <c r="AF171" s="216"/>
      <c r="AG171" s="214"/>
      <c r="AH171" s="215"/>
      <c r="AI171" s="216"/>
      <c r="AJ171" s="214"/>
      <c r="AK171" s="215"/>
      <c r="AL171" s="216"/>
      <c r="AM171" s="214"/>
      <c r="AN171" s="215"/>
      <c r="AO171" s="216"/>
      <c r="AP171" s="214"/>
      <c r="AQ171" s="215"/>
      <c r="AR171" s="216"/>
      <c r="AS171" s="214"/>
      <c r="AT171" s="215"/>
      <c r="AU171" s="216"/>
      <c r="AV171" s="214"/>
      <c r="AW171" s="215"/>
      <c r="AX171" s="216"/>
      <c r="AY171" s="214"/>
      <c r="AZ171" s="215"/>
      <c r="BA171" s="216"/>
      <c r="BB171" s="214"/>
      <c r="BC171" s="215"/>
      <c r="BD171" s="216"/>
      <c r="BE171" s="214"/>
      <c r="BF171" s="215"/>
      <c r="BG171" s="21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2"/>
      <c r="CG171" s="2"/>
      <c r="CH171" s="2"/>
      <c r="CI171" s="2"/>
      <c r="CJ171" s="2"/>
      <c r="CK171" s="2"/>
      <c r="CL171" s="2"/>
      <c r="CM171" s="2"/>
      <c r="CN171" s="2"/>
      <c r="CO171" s="2"/>
    </row>
    <row r="172" spans="5:175" ht="8.1" customHeight="1" x14ac:dyDescent="0.15">
      <c r="E172" s="211" t="s">
        <v>315</v>
      </c>
      <c r="F172" s="212"/>
      <c r="G172" s="212"/>
      <c r="H172" s="212"/>
      <c r="I172" s="212"/>
      <c r="J172" s="212"/>
      <c r="K172" s="213"/>
      <c r="L172" s="211">
        <v>519</v>
      </c>
      <c r="M172" s="212"/>
      <c r="N172" s="213"/>
      <c r="O172" s="211">
        <v>634</v>
      </c>
      <c r="P172" s="212"/>
      <c r="Q172" s="213"/>
      <c r="R172" s="211">
        <v>633</v>
      </c>
      <c r="S172" s="212"/>
      <c r="T172" s="213"/>
      <c r="U172" s="211">
        <v>1033</v>
      </c>
      <c r="V172" s="212"/>
      <c r="W172" s="213"/>
      <c r="X172" s="211">
        <v>402</v>
      </c>
      <c r="Y172" s="212"/>
      <c r="Z172" s="213"/>
      <c r="AA172" s="211">
        <v>455</v>
      </c>
      <c r="AB172" s="212"/>
      <c r="AC172" s="213"/>
      <c r="AD172" s="211">
        <v>556</v>
      </c>
      <c r="AE172" s="212"/>
      <c r="AF172" s="213"/>
      <c r="AG172" s="211">
        <v>864</v>
      </c>
      <c r="AH172" s="212"/>
      <c r="AI172" s="213"/>
      <c r="AJ172" s="211">
        <v>425</v>
      </c>
      <c r="AK172" s="212"/>
      <c r="AL172" s="213"/>
      <c r="AM172" s="211">
        <v>515</v>
      </c>
      <c r="AN172" s="212"/>
      <c r="AO172" s="213"/>
      <c r="AP172" s="211">
        <v>450</v>
      </c>
      <c r="AQ172" s="212"/>
      <c r="AR172" s="213"/>
      <c r="AS172" s="211">
        <v>886</v>
      </c>
      <c r="AT172" s="212"/>
      <c r="AU172" s="213"/>
      <c r="AV172" s="211">
        <v>382</v>
      </c>
      <c r="AW172" s="212"/>
      <c r="AX172" s="213"/>
      <c r="AY172" s="211">
        <v>457</v>
      </c>
      <c r="AZ172" s="212"/>
      <c r="BA172" s="213"/>
      <c r="BB172" s="211">
        <v>545</v>
      </c>
      <c r="BC172" s="212"/>
      <c r="BD172" s="213"/>
      <c r="BE172" s="211">
        <v>854</v>
      </c>
      <c r="BF172" s="212"/>
      <c r="BG172" s="213"/>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2"/>
      <c r="CG172" s="2"/>
      <c r="CH172" s="2"/>
      <c r="CI172" s="2"/>
      <c r="CJ172" s="2"/>
      <c r="CK172" s="2"/>
      <c r="CO172" s="2"/>
    </row>
    <row r="173" spans="5:175" ht="8.1" customHeight="1" x14ac:dyDescent="0.15">
      <c r="E173" s="214"/>
      <c r="F173" s="215"/>
      <c r="G173" s="215"/>
      <c r="H173" s="215"/>
      <c r="I173" s="215"/>
      <c r="J173" s="215"/>
      <c r="K173" s="216"/>
      <c r="L173" s="214"/>
      <c r="M173" s="215"/>
      <c r="N173" s="216"/>
      <c r="O173" s="214"/>
      <c r="P173" s="215"/>
      <c r="Q173" s="216"/>
      <c r="R173" s="214"/>
      <c r="S173" s="215"/>
      <c r="T173" s="216"/>
      <c r="U173" s="214"/>
      <c r="V173" s="215"/>
      <c r="W173" s="216"/>
      <c r="X173" s="214"/>
      <c r="Y173" s="215"/>
      <c r="Z173" s="216"/>
      <c r="AA173" s="214"/>
      <c r="AB173" s="215"/>
      <c r="AC173" s="216"/>
      <c r="AD173" s="214"/>
      <c r="AE173" s="215"/>
      <c r="AF173" s="216"/>
      <c r="AG173" s="214"/>
      <c r="AH173" s="215"/>
      <c r="AI173" s="216"/>
      <c r="AJ173" s="214"/>
      <c r="AK173" s="215"/>
      <c r="AL173" s="216"/>
      <c r="AM173" s="214"/>
      <c r="AN173" s="215"/>
      <c r="AO173" s="216"/>
      <c r="AP173" s="214"/>
      <c r="AQ173" s="215"/>
      <c r="AR173" s="216"/>
      <c r="AS173" s="214"/>
      <c r="AT173" s="215"/>
      <c r="AU173" s="216"/>
      <c r="AV173" s="214"/>
      <c r="AW173" s="215"/>
      <c r="AX173" s="216"/>
      <c r="AY173" s="214"/>
      <c r="AZ173" s="215"/>
      <c r="BA173" s="216"/>
      <c r="BB173" s="214"/>
      <c r="BC173" s="215"/>
      <c r="BD173" s="216"/>
      <c r="BE173" s="214"/>
      <c r="BF173" s="215"/>
      <c r="BG173" s="21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2"/>
      <c r="CG173" s="2"/>
      <c r="CH173" s="2"/>
      <c r="CI173" s="2"/>
      <c r="CJ173" s="2"/>
      <c r="CK173" s="2"/>
      <c r="CO173" s="2"/>
    </row>
    <row r="174" spans="5:175" ht="8.1" customHeight="1" x14ac:dyDescent="0.15">
      <c r="E174" s="211" t="s">
        <v>45</v>
      </c>
      <c r="F174" s="212"/>
      <c r="G174" s="212"/>
      <c r="H174" s="212"/>
      <c r="I174" s="212"/>
      <c r="J174" s="212"/>
      <c r="K174" s="213"/>
      <c r="L174" s="211" t="s">
        <v>20</v>
      </c>
      <c r="M174" s="212"/>
      <c r="N174" s="212"/>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c r="BP174" s="212"/>
      <c r="BQ174" s="212"/>
      <c r="BR174" s="212"/>
      <c r="BS174" s="212"/>
      <c r="BT174" s="212"/>
      <c r="BU174" s="212"/>
      <c r="BV174" s="212"/>
      <c r="BW174" s="212"/>
      <c r="BX174" s="212"/>
      <c r="BY174" s="212"/>
      <c r="BZ174" s="212"/>
      <c r="CA174" s="212"/>
      <c r="CB174" s="212"/>
      <c r="CC174" s="212"/>
      <c r="CD174" s="212"/>
      <c r="CE174" s="213"/>
      <c r="CO174" s="2"/>
    </row>
    <row r="175" spans="5:175" ht="8.1" customHeight="1" x14ac:dyDescent="0.15">
      <c r="E175" s="214"/>
      <c r="F175" s="215"/>
      <c r="G175" s="215"/>
      <c r="H175" s="215"/>
      <c r="I175" s="215"/>
      <c r="J175" s="215"/>
      <c r="K175" s="216"/>
      <c r="L175" s="214"/>
      <c r="M175" s="215"/>
      <c r="N175" s="215"/>
      <c r="O175" s="215"/>
      <c r="P175" s="215"/>
      <c r="Q175" s="215"/>
      <c r="R175" s="215"/>
      <c r="S175" s="215"/>
      <c r="T175" s="215"/>
      <c r="U175" s="215"/>
      <c r="V175" s="215"/>
      <c r="W175" s="215"/>
      <c r="X175" s="215"/>
      <c r="Y175" s="215"/>
      <c r="Z175" s="215"/>
      <c r="AA175" s="215"/>
      <c r="AB175" s="215"/>
      <c r="AC175" s="215"/>
      <c r="AD175" s="215"/>
      <c r="AE175" s="215"/>
      <c r="AF175" s="215"/>
      <c r="AG175" s="215"/>
      <c r="AH175" s="215"/>
      <c r="AI175" s="215"/>
      <c r="AJ175" s="215"/>
      <c r="AK175" s="215"/>
      <c r="AL175" s="215"/>
      <c r="AM175" s="215"/>
      <c r="AN175" s="215"/>
      <c r="AO175" s="215"/>
      <c r="AP175" s="215"/>
      <c r="AQ175" s="215"/>
      <c r="AR175" s="215"/>
      <c r="AS175" s="215"/>
      <c r="AT175" s="215"/>
      <c r="AU175" s="215"/>
      <c r="AV175" s="215"/>
      <c r="AW175" s="215"/>
      <c r="AX175" s="215"/>
      <c r="AY175" s="215"/>
      <c r="AZ175" s="215"/>
      <c r="BA175" s="215"/>
      <c r="BB175" s="215"/>
      <c r="BC175" s="215"/>
      <c r="BD175" s="215"/>
      <c r="BE175" s="215"/>
      <c r="BF175" s="215"/>
      <c r="BG175" s="215"/>
      <c r="BH175" s="215"/>
      <c r="BI175" s="215"/>
      <c r="BJ175" s="215"/>
      <c r="BK175" s="215"/>
      <c r="BL175" s="215"/>
      <c r="BM175" s="215"/>
      <c r="BN175" s="215"/>
      <c r="BO175" s="215"/>
      <c r="BP175" s="215"/>
      <c r="BQ175" s="215"/>
      <c r="BR175" s="215"/>
      <c r="BS175" s="215"/>
      <c r="BT175" s="215"/>
      <c r="BU175" s="215"/>
      <c r="BV175" s="215"/>
      <c r="BW175" s="215"/>
      <c r="BX175" s="215"/>
      <c r="BY175" s="215"/>
      <c r="BZ175" s="215"/>
      <c r="CA175" s="215"/>
      <c r="CB175" s="215"/>
      <c r="CC175" s="215"/>
      <c r="CD175" s="215"/>
      <c r="CE175" s="216"/>
      <c r="CO175" s="2"/>
    </row>
    <row r="176" spans="5:175" ht="8.1" customHeight="1" x14ac:dyDescent="0.15">
      <c r="E176" s="211" t="s">
        <v>33</v>
      </c>
      <c r="F176" s="212"/>
      <c r="G176" s="212"/>
      <c r="H176" s="212"/>
      <c r="I176" s="212"/>
      <c r="J176" s="212"/>
      <c r="K176" s="213"/>
      <c r="L176" s="218" t="s">
        <v>297</v>
      </c>
      <c r="M176" s="219"/>
      <c r="N176" s="219"/>
      <c r="O176" s="219"/>
      <c r="P176" s="219"/>
      <c r="Q176" s="219"/>
      <c r="R176" s="219"/>
      <c r="S176" s="219"/>
      <c r="T176" s="219"/>
      <c r="U176" s="219"/>
      <c r="V176" s="219"/>
      <c r="W176" s="220"/>
      <c r="X176" s="218" t="s">
        <v>298</v>
      </c>
      <c r="Y176" s="219"/>
      <c r="Z176" s="219"/>
      <c r="AA176" s="219"/>
      <c r="AB176" s="219"/>
      <c r="AC176" s="219"/>
      <c r="AD176" s="219"/>
      <c r="AE176" s="219"/>
      <c r="AF176" s="219"/>
      <c r="AG176" s="219"/>
      <c r="AH176" s="219"/>
      <c r="AI176" s="220"/>
      <c r="AJ176" s="218" t="s">
        <v>299</v>
      </c>
      <c r="AK176" s="219"/>
      <c r="AL176" s="219"/>
      <c r="AM176" s="219"/>
      <c r="AN176" s="219"/>
      <c r="AO176" s="219"/>
      <c r="AP176" s="219"/>
      <c r="AQ176" s="219"/>
      <c r="AR176" s="219"/>
      <c r="AS176" s="219"/>
      <c r="AT176" s="219"/>
      <c r="AU176" s="220"/>
      <c r="AV176" s="218" t="s">
        <v>300</v>
      </c>
      <c r="AW176" s="219"/>
      <c r="AX176" s="219"/>
      <c r="AY176" s="219"/>
      <c r="AZ176" s="219"/>
      <c r="BA176" s="219"/>
      <c r="BB176" s="219"/>
      <c r="BC176" s="219"/>
      <c r="BD176" s="219"/>
      <c r="BE176" s="219"/>
      <c r="BF176" s="219"/>
      <c r="BG176" s="220"/>
      <c r="BH176" s="218" t="s">
        <v>297</v>
      </c>
      <c r="BI176" s="219"/>
      <c r="BJ176" s="219"/>
      <c r="BK176" s="219"/>
      <c r="BL176" s="219"/>
      <c r="BM176" s="219"/>
      <c r="BN176" s="219"/>
      <c r="BO176" s="219"/>
      <c r="BP176" s="219"/>
      <c r="BQ176" s="219"/>
      <c r="BR176" s="219"/>
      <c r="BS176" s="220"/>
      <c r="BT176" s="218" t="s">
        <v>298</v>
      </c>
      <c r="BU176" s="219"/>
      <c r="BV176" s="219"/>
      <c r="BW176" s="219"/>
      <c r="BX176" s="219"/>
      <c r="BY176" s="219"/>
      <c r="BZ176" s="219"/>
      <c r="CA176" s="219"/>
      <c r="CB176" s="219"/>
      <c r="CC176" s="219"/>
      <c r="CD176" s="219"/>
      <c r="CE176" s="220"/>
      <c r="CO176" s="2"/>
    </row>
    <row r="177" spans="5:119" ht="8.1" customHeight="1" x14ac:dyDescent="0.15">
      <c r="E177" s="214"/>
      <c r="F177" s="215"/>
      <c r="G177" s="215"/>
      <c r="H177" s="215"/>
      <c r="I177" s="215"/>
      <c r="J177" s="215"/>
      <c r="K177" s="216"/>
      <c r="L177" s="221"/>
      <c r="M177" s="222"/>
      <c r="N177" s="222"/>
      <c r="O177" s="222"/>
      <c r="P177" s="222"/>
      <c r="Q177" s="222"/>
      <c r="R177" s="222"/>
      <c r="S177" s="222"/>
      <c r="T177" s="222"/>
      <c r="U177" s="222"/>
      <c r="V177" s="222"/>
      <c r="W177" s="223"/>
      <c r="X177" s="221"/>
      <c r="Y177" s="222"/>
      <c r="Z177" s="222"/>
      <c r="AA177" s="222"/>
      <c r="AB177" s="222"/>
      <c r="AC177" s="222"/>
      <c r="AD177" s="222"/>
      <c r="AE177" s="222"/>
      <c r="AF177" s="222"/>
      <c r="AG177" s="222"/>
      <c r="AH177" s="222"/>
      <c r="AI177" s="223"/>
      <c r="AJ177" s="221"/>
      <c r="AK177" s="222"/>
      <c r="AL177" s="222"/>
      <c r="AM177" s="222"/>
      <c r="AN177" s="222"/>
      <c r="AO177" s="222"/>
      <c r="AP177" s="222"/>
      <c r="AQ177" s="222"/>
      <c r="AR177" s="222"/>
      <c r="AS177" s="222"/>
      <c r="AT177" s="222"/>
      <c r="AU177" s="223"/>
      <c r="AV177" s="221"/>
      <c r="AW177" s="222"/>
      <c r="AX177" s="222"/>
      <c r="AY177" s="222"/>
      <c r="AZ177" s="222"/>
      <c r="BA177" s="222"/>
      <c r="BB177" s="222"/>
      <c r="BC177" s="222"/>
      <c r="BD177" s="222"/>
      <c r="BE177" s="222"/>
      <c r="BF177" s="222"/>
      <c r="BG177" s="223"/>
      <c r="BH177" s="221"/>
      <c r="BI177" s="222"/>
      <c r="BJ177" s="222"/>
      <c r="BK177" s="222"/>
      <c r="BL177" s="222"/>
      <c r="BM177" s="222"/>
      <c r="BN177" s="222"/>
      <c r="BO177" s="222"/>
      <c r="BP177" s="222"/>
      <c r="BQ177" s="222"/>
      <c r="BR177" s="222"/>
      <c r="BS177" s="223"/>
      <c r="BT177" s="221"/>
      <c r="BU177" s="222"/>
      <c r="BV177" s="222"/>
      <c r="BW177" s="222"/>
      <c r="BX177" s="222"/>
      <c r="BY177" s="222"/>
      <c r="BZ177" s="222"/>
      <c r="CA177" s="222"/>
      <c r="CB177" s="222"/>
      <c r="CC177" s="222"/>
      <c r="CD177" s="222"/>
      <c r="CE177" s="223"/>
      <c r="CO177" s="4"/>
      <c r="CP177" s="152"/>
      <c r="CQ177" s="152"/>
      <c r="CR177" s="152"/>
      <c r="CS177" s="152"/>
      <c r="CT177" s="152"/>
      <c r="CU177" s="152"/>
      <c r="CV177" s="152"/>
      <c r="CW177" s="152"/>
      <c r="CX177" s="152"/>
      <c r="CY177" s="152"/>
      <c r="CZ177" s="152"/>
      <c r="DA177" s="152"/>
      <c r="DB177" s="152"/>
      <c r="DO177" s="152"/>
    </row>
    <row r="178" spans="5:119" ht="8.1" customHeight="1" x14ac:dyDescent="0.15">
      <c r="E178" s="211" t="s">
        <v>301</v>
      </c>
      <c r="F178" s="212"/>
      <c r="G178" s="212"/>
      <c r="H178" s="212"/>
      <c r="I178" s="212"/>
      <c r="J178" s="212"/>
      <c r="K178" s="213"/>
      <c r="L178" s="211" t="s">
        <v>302</v>
      </c>
      <c r="M178" s="212"/>
      <c r="N178" s="212"/>
      <c r="O178" s="212"/>
      <c r="P178" s="212"/>
      <c r="Q178" s="212"/>
      <c r="R178" s="212"/>
      <c r="S178" s="212"/>
      <c r="T178" s="212"/>
      <c r="U178" s="212"/>
      <c r="V178" s="212"/>
      <c r="W178" s="212"/>
      <c r="X178" s="212"/>
      <c r="Y178" s="212"/>
      <c r="Z178" s="212"/>
      <c r="AA178" s="212"/>
      <c r="AB178" s="212"/>
      <c r="AC178" s="212"/>
      <c r="AD178" s="212"/>
      <c r="AE178" s="212"/>
      <c r="AF178" s="212"/>
      <c r="AG178" s="212"/>
      <c r="AH178" s="212"/>
      <c r="AI178" s="213"/>
      <c r="AJ178" s="211" t="s">
        <v>303</v>
      </c>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3"/>
      <c r="BH178" s="211" t="s">
        <v>323</v>
      </c>
      <c r="BI178" s="212"/>
      <c r="BJ178" s="212"/>
      <c r="BK178" s="212"/>
      <c r="BL178" s="212"/>
      <c r="BM178" s="212"/>
      <c r="BN178" s="212"/>
      <c r="BO178" s="212"/>
      <c r="BP178" s="212"/>
      <c r="BQ178" s="212"/>
      <c r="BR178" s="212"/>
      <c r="BS178" s="213"/>
      <c r="BT178" s="211" t="s">
        <v>302</v>
      </c>
      <c r="BU178" s="212"/>
      <c r="BV178" s="212"/>
      <c r="BW178" s="212"/>
      <c r="BX178" s="212"/>
      <c r="BY178" s="212"/>
      <c r="BZ178" s="212"/>
      <c r="CA178" s="212"/>
      <c r="CB178" s="212"/>
      <c r="CC178" s="212"/>
      <c r="CD178" s="212"/>
      <c r="CE178" s="213"/>
      <c r="CO178" s="4"/>
      <c r="CP178" s="152"/>
      <c r="CQ178" s="152"/>
      <c r="CR178" s="152"/>
      <c r="CS178" s="152"/>
      <c r="CT178" s="152"/>
      <c r="CU178" s="152"/>
      <c r="CV178" s="152"/>
      <c r="CW178" s="152"/>
      <c r="CX178" s="152"/>
      <c r="CY178" s="152"/>
      <c r="CZ178" s="152"/>
      <c r="DA178" s="152"/>
      <c r="DB178" s="152"/>
      <c r="DC178" s="152"/>
      <c r="DD178" s="152"/>
      <c r="DE178" s="152"/>
      <c r="DF178" s="152"/>
      <c r="DG178" s="152"/>
      <c r="DH178" s="152"/>
      <c r="DI178" s="152"/>
      <c r="DJ178" s="152"/>
      <c r="DK178" s="152"/>
      <c r="DL178" s="152"/>
      <c r="DM178" s="152"/>
      <c r="DN178" s="152"/>
      <c r="DO178" s="152"/>
    </row>
    <row r="179" spans="5:119" ht="8.1" customHeight="1" x14ac:dyDescent="0.15">
      <c r="E179" s="214"/>
      <c r="F179" s="215"/>
      <c r="G179" s="215"/>
      <c r="H179" s="215"/>
      <c r="I179" s="215"/>
      <c r="J179" s="215"/>
      <c r="K179" s="216"/>
      <c r="L179" s="214"/>
      <c r="M179" s="215"/>
      <c r="N179" s="215"/>
      <c r="O179" s="215"/>
      <c r="P179" s="215"/>
      <c r="Q179" s="215"/>
      <c r="R179" s="215"/>
      <c r="S179" s="215"/>
      <c r="T179" s="215"/>
      <c r="U179" s="215"/>
      <c r="V179" s="215"/>
      <c r="W179" s="215"/>
      <c r="X179" s="215"/>
      <c r="Y179" s="215"/>
      <c r="Z179" s="215"/>
      <c r="AA179" s="215"/>
      <c r="AB179" s="215"/>
      <c r="AC179" s="215"/>
      <c r="AD179" s="215"/>
      <c r="AE179" s="215"/>
      <c r="AF179" s="215"/>
      <c r="AG179" s="215"/>
      <c r="AH179" s="215"/>
      <c r="AI179" s="216"/>
      <c r="AJ179" s="214"/>
      <c r="AK179" s="215"/>
      <c r="AL179" s="215"/>
      <c r="AM179" s="215"/>
      <c r="AN179" s="215"/>
      <c r="AO179" s="215"/>
      <c r="AP179" s="215"/>
      <c r="AQ179" s="215"/>
      <c r="AR179" s="215"/>
      <c r="AS179" s="215"/>
      <c r="AT179" s="215"/>
      <c r="AU179" s="215"/>
      <c r="AV179" s="215"/>
      <c r="AW179" s="215"/>
      <c r="AX179" s="215"/>
      <c r="AY179" s="215"/>
      <c r="AZ179" s="215"/>
      <c r="BA179" s="215"/>
      <c r="BB179" s="215"/>
      <c r="BC179" s="215"/>
      <c r="BD179" s="215"/>
      <c r="BE179" s="215"/>
      <c r="BF179" s="215"/>
      <c r="BG179" s="216"/>
      <c r="BH179" s="214"/>
      <c r="BI179" s="215"/>
      <c r="BJ179" s="215"/>
      <c r="BK179" s="215"/>
      <c r="BL179" s="215"/>
      <c r="BM179" s="215"/>
      <c r="BN179" s="215"/>
      <c r="BO179" s="215"/>
      <c r="BP179" s="215"/>
      <c r="BQ179" s="215"/>
      <c r="BR179" s="215"/>
      <c r="BS179" s="216"/>
      <c r="BT179" s="214"/>
      <c r="BU179" s="215"/>
      <c r="BV179" s="215"/>
      <c r="BW179" s="215"/>
      <c r="BX179" s="215"/>
      <c r="BY179" s="215"/>
      <c r="BZ179" s="215"/>
      <c r="CA179" s="215"/>
      <c r="CB179" s="215"/>
      <c r="CC179" s="215"/>
      <c r="CD179" s="215"/>
      <c r="CE179" s="216"/>
      <c r="CO179" s="2"/>
      <c r="DC179" s="152"/>
      <c r="DD179" s="152"/>
      <c r="DE179" s="152"/>
      <c r="DF179" s="152"/>
      <c r="DG179" s="152"/>
      <c r="DH179" s="152"/>
      <c r="DI179" s="152"/>
      <c r="DJ179" s="152"/>
      <c r="DK179" s="152"/>
      <c r="DL179" s="152"/>
      <c r="DM179" s="152"/>
      <c r="DN179" s="152"/>
    </row>
    <row r="180" spans="5:119" ht="8.1" customHeight="1" x14ac:dyDescent="0.15">
      <c r="E180" s="211" t="s">
        <v>304</v>
      </c>
      <c r="F180" s="212"/>
      <c r="G180" s="212"/>
      <c r="H180" s="212"/>
      <c r="I180" s="212"/>
      <c r="J180" s="212"/>
      <c r="K180" s="213"/>
      <c r="L180" s="211" t="s">
        <v>305</v>
      </c>
      <c r="M180" s="212"/>
      <c r="N180" s="212"/>
      <c r="O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3"/>
      <c r="BH180" s="211" t="s">
        <v>324</v>
      </c>
      <c r="BI180" s="212"/>
      <c r="BJ180" s="212"/>
      <c r="BK180" s="212"/>
      <c r="BL180" s="212"/>
      <c r="BM180" s="212"/>
      <c r="BN180" s="212"/>
      <c r="BO180" s="212"/>
      <c r="BP180" s="212"/>
      <c r="BQ180" s="212"/>
      <c r="BR180" s="212"/>
      <c r="BS180" s="212"/>
      <c r="BT180" s="212"/>
      <c r="BU180" s="212"/>
      <c r="BV180" s="212"/>
      <c r="BW180" s="212"/>
      <c r="BX180" s="212"/>
      <c r="BY180" s="212"/>
      <c r="BZ180" s="212"/>
      <c r="CA180" s="212"/>
      <c r="CB180" s="212"/>
      <c r="CC180" s="212"/>
      <c r="CD180" s="212"/>
      <c r="CE180" s="213"/>
      <c r="CO180" s="2"/>
    </row>
    <row r="181" spans="5:119" ht="8.1" customHeight="1" x14ac:dyDescent="0.15">
      <c r="E181" s="214"/>
      <c r="F181" s="215"/>
      <c r="G181" s="215"/>
      <c r="H181" s="215"/>
      <c r="I181" s="215"/>
      <c r="J181" s="215"/>
      <c r="K181" s="216"/>
      <c r="L181" s="214"/>
      <c r="M181" s="215"/>
      <c r="N181" s="215"/>
      <c r="O181" s="215"/>
      <c r="P181" s="215"/>
      <c r="Q181" s="215"/>
      <c r="R181" s="215"/>
      <c r="S181" s="215"/>
      <c r="T181" s="215"/>
      <c r="U181" s="215"/>
      <c r="V181" s="215"/>
      <c r="W181" s="215"/>
      <c r="X181" s="215"/>
      <c r="Y181" s="215"/>
      <c r="Z181" s="215"/>
      <c r="AA181" s="215"/>
      <c r="AB181" s="215"/>
      <c r="AC181" s="215"/>
      <c r="AD181" s="215"/>
      <c r="AE181" s="215"/>
      <c r="AF181" s="215"/>
      <c r="AG181" s="215"/>
      <c r="AH181" s="215"/>
      <c r="AI181" s="215"/>
      <c r="AJ181" s="215"/>
      <c r="AK181" s="215"/>
      <c r="AL181" s="215"/>
      <c r="AM181" s="215"/>
      <c r="AN181" s="215"/>
      <c r="AO181" s="215"/>
      <c r="AP181" s="215"/>
      <c r="AQ181" s="215"/>
      <c r="AR181" s="215"/>
      <c r="AS181" s="215"/>
      <c r="AT181" s="215"/>
      <c r="AU181" s="215"/>
      <c r="AV181" s="215"/>
      <c r="AW181" s="215"/>
      <c r="AX181" s="215"/>
      <c r="AY181" s="215"/>
      <c r="AZ181" s="215"/>
      <c r="BA181" s="215"/>
      <c r="BB181" s="215"/>
      <c r="BC181" s="215"/>
      <c r="BD181" s="215"/>
      <c r="BE181" s="215"/>
      <c r="BF181" s="215"/>
      <c r="BG181" s="216"/>
      <c r="BH181" s="214"/>
      <c r="BI181" s="215"/>
      <c r="BJ181" s="215"/>
      <c r="BK181" s="215"/>
      <c r="BL181" s="215"/>
      <c r="BM181" s="215"/>
      <c r="BN181" s="215"/>
      <c r="BO181" s="215"/>
      <c r="BP181" s="215"/>
      <c r="BQ181" s="215"/>
      <c r="BR181" s="215"/>
      <c r="BS181" s="215"/>
      <c r="BT181" s="215"/>
      <c r="BU181" s="215"/>
      <c r="BV181" s="215"/>
      <c r="BW181" s="215"/>
      <c r="BX181" s="215"/>
      <c r="BY181" s="215"/>
      <c r="BZ181" s="215"/>
      <c r="CA181" s="215"/>
      <c r="CB181" s="215"/>
      <c r="CC181" s="215"/>
      <c r="CD181" s="215"/>
      <c r="CE181" s="216"/>
      <c r="CO181" s="2"/>
    </row>
    <row r="182" spans="5:119" ht="8.1" customHeight="1" x14ac:dyDescent="0.15">
      <c r="E182" s="211" t="s">
        <v>166</v>
      </c>
      <c r="F182" s="212"/>
      <c r="G182" s="212"/>
      <c r="H182" s="212"/>
      <c r="I182" s="212"/>
      <c r="J182" s="212"/>
      <c r="K182" s="213"/>
      <c r="L182" s="211" t="s">
        <v>316</v>
      </c>
      <c r="M182" s="212"/>
      <c r="N182" s="212"/>
      <c r="O182" s="212"/>
      <c r="P182" s="212"/>
      <c r="Q182" s="213"/>
      <c r="R182" s="211" t="s">
        <v>317</v>
      </c>
      <c r="S182" s="212"/>
      <c r="T182" s="212"/>
      <c r="U182" s="212"/>
      <c r="V182" s="212"/>
      <c r="W182" s="213"/>
      <c r="X182" s="211" t="s">
        <v>318</v>
      </c>
      <c r="Y182" s="212"/>
      <c r="Z182" s="212"/>
      <c r="AA182" s="212"/>
      <c r="AB182" s="212"/>
      <c r="AC182" s="213"/>
      <c r="AD182" s="211" t="s">
        <v>319</v>
      </c>
      <c r="AE182" s="212"/>
      <c r="AF182" s="212"/>
      <c r="AG182" s="212"/>
      <c r="AH182" s="212"/>
      <c r="AI182" s="213"/>
      <c r="AJ182" s="211" t="s">
        <v>320</v>
      </c>
      <c r="AK182" s="212"/>
      <c r="AL182" s="212"/>
      <c r="AM182" s="212"/>
      <c r="AN182" s="212"/>
      <c r="AO182" s="213"/>
      <c r="AP182" s="211" t="s">
        <v>321</v>
      </c>
      <c r="AQ182" s="212"/>
      <c r="AR182" s="212"/>
      <c r="AS182" s="212"/>
      <c r="AT182" s="212"/>
      <c r="AU182" s="213"/>
      <c r="AV182" s="211" t="s">
        <v>322</v>
      </c>
      <c r="AW182" s="212"/>
      <c r="AX182" s="212"/>
      <c r="AY182" s="212"/>
      <c r="AZ182" s="212"/>
      <c r="BA182" s="213"/>
      <c r="BB182" s="211" t="s">
        <v>309</v>
      </c>
      <c r="BC182" s="212"/>
      <c r="BD182" s="212"/>
      <c r="BE182" s="212"/>
      <c r="BF182" s="212"/>
      <c r="BG182" s="213"/>
      <c r="BH182" s="210" t="s">
        <v>325</v>
      </c>
      <c r="BI182" s="210"/>
      <c r="BJ182" s="210"/>
      <c r="BK182" s="210"/>
      <c r="BL182" s="210"/>
      <c r="BM182" s="210"/>
      <c r="BN182" s="211" t="s">
        <v>326</v>
      </c>
      <c r="BO182" s="212"/>
      <c r="BP182" s="212"/>
      <c r="BQ182" s="212"/>
      <c r="BR182" s="212"/>
      <c r="BS182" s="213"/>
      <c r="BT182" s="211" t="s">
        <v>327</v>
      </c>
      <c r="BU182" s="212"/>
      <c r="BV182" s="212"/>
      <c r="BW182" s="212"/>
      <c r="BX182" s="212"/>
      <c r="BY182" s="213"/>
      <c r="BZ182" s="211" t="s">
        <v>328</v>
      </c>
      <c r="CA182" s="212"/>
      <c r="CB182" s="212"/>
      <c r="CC182" s="212"/>
      <c r="CD182" s="212"/>
      <c r="CE182" s="213"/>
      <c r="CO182" s="2"/>
    </row>
    <row r="183" spans="5:119" ht="8.1" customHeight="1" x14ac:dyDescent="0.15">
      <c r="E183" s="214"/>
      <c r="F183" s="215"/>
      <c r="G183" s="215"/>
      <c r="H183" s="215"/>
      <c r="I183" s="215"/>
      <c r="J183" s="215"/>
      <c r="K183" s="216"/>
      <c r="L183" s="214"/>
      <c r="M183" s="215"/>
      <c r="N183" s="215"/>
      <c r="O183" s="215"/>
      <c r="P183" s="215"/>
      <c r="Q183" s="216"/>
      <c r="R183" s="214"/>
      <c r="S183" s="215"/>
      <c r="T183" s="215"/>
      <c r="U183" s="215"/>
      <c r="V183" s="215"/>
      <c r="W183" s="216"/>
      <c r="X183" s="214"/>
      <c r="Y183" s="215"/>
      <c r="Z183" s="215"/>
      <c r="AA183" s="215"/>
      <c r="AB183" s="215"/>
      <c r="AC183" s="216"/>
      <c r="AD183" s="214"/>
      <c r="AE183" s="215"/>
      <c r="AF183" s="215"/>
      <c r="AG183" s="215"/>
      <c r="AH183" s="215"/>
      <c r="AI183" s="216"/>
      <c r="AJ183" s="214"/>
      <c r="AK183" s="215"/>
      <c r="AL183" s="215"/>
      <c r="AM183" s="215"/>
      <c r="AN183" s="215"/>
      <c r="AO183" s="216"/>
      <c r="AP183" s="214"/>
      <c r="AQ183" s="215"/>
      <c r="AR183" s="215"/>
      <c r="AS183" s="215"/>
      <c r="AT183" s="215"/>
      <c r="AU183" s="216"/>
      <c r="AV183" s="214"/>
      <c r="AW183" s="215"/>
      <c r="AX183" s="215"/>
      <c r="AY183" s="215"/>
      <c r="AZ183" s="215"/>
      <c r="BA183" s="216"/>
      <c r="BB183" s="214"/>
      <c r="BC183" s="215"/>
      <c r="BD183" s="215"/>
      <c r="BE183" s="215"/>
      <c r="BF183" s="215"/>
      <c r="BG183" s="216"/>
      <c r="BH183" s="210"/>
      <c r="BI183" s="210"/>
      <c r="BJ183" s="210"/>
      <c r="BK183" s="210"/>
      <c r="BL183" s="210"/>
      <c r="BM183" s="210"/>
      <c r="BN183" s="214"/>
      <c r="BO183" s="215"/>
      <c r="BP183" s="215"/>
      <c r="BQ183" s="215"/>
      <c r="BR183" s="215"/>
      <c r="BS183" s="216"/>
      <c r="BT183" s="214"/>
      <c r="BU183" s="215"/>
      <c r="BV183" s="215"/>
      <c r="BW183" s="215"/>
      <c r="BX183" s="215"/>
      <c r="BY183" s="216"/>
      <c r="BZ183" s="214"/>
      <c r="CA183" s="215"/>
      <c r="CB183" s="215"/>
      <c r="CC183" s="215"/>
      <c r="CD183" s="215"/>
      <c r="CE183" s="216"/>
      <c r="CO183" s="2"/>
    </row>
    <row r="184" spans="5:119" ht="8.1" customHeight="1" x14ac:dyDescent="0.15">
      <c r="E184" s="211" t="s">
        <v>314</v>
      </c>
      <c r="F184" s="212"/>
      <c r="G184" s="212"/>
      <c r="H184" s="212"/>
      <c r="I184" s="212"/>
      <c r="J184" s="212"/>
      <c r="K184" s="213"/>
      <c r="L184" s="211" t="s">
        <v>7</v>
      </c>
      <c r="M184" s="212"/>
      <c r="N184" s="213"/>
      <c r="O184" s="211" t="s">
        <v>14</v>
      </c>
      <c r="P184" s="212"/>
      <c r="Q184" s="213"/>
      <c r="R184" s="211" t="s">
        <v>7</v>
      </c>
      <c r="S184" s="212"/>
      <c r="T184" s="213"/>
      <c r="U184" s="211" t="s">
        <v>14</v>
      </c>
      <c r="V184" s="212"/>
      <c r="W184" s="213"/>
      <c r="X184" s="211" t="s">
        <v>7</v>
      </c>
      <c r="Y184" s="212"/>
      <c r="Z184" s="213"/>
      <c r="AA184" s="211" t="s">
        <v>14</v>
      </c>
      <c r="AB184" s="212"/>
      <c r="AC184" s="213"/>
      <c r="AD184" s="211" t="s">
        <v>7</v>
      </c>
      <c r="AE184" s="212"/>
      <c r="AF184" s="213"/>
      <c r="AG184" s="211" t="s">
        <v>14</v>
      </c>
      <c r="AH184" s="212"/>
      <c r="AI184" s="213"/>
      <c r="AJ184" s="211" t="s">
        <v>7</v>
      </c>
      <c r="AK184" s="212"/>
      <c r="AL184" s="213"/>
      <c r="AM184" s="211" t="s">
        <v>14</v>
      </c>
      <c r="AN184" s="212"/>
      <c r="AO184" s="213"/>
      <c r="AP184" s="211" t="s">
        <v>7</v>
      </c>
      <c r="AQ184" s="212"/>
      <c r="AR184" s="213"/>
      <c r="AS184" s="211" t="s">
        <v>14</v>
      </c>
      <c r="AT184" s="212"/>
      <c r="AU184" s="213"/>
      <c r="AV184" s="211" t="s">
        <v>7</v>
      </c>
      <c r="AW184" s="212"/>
      <c r="AX184" s="213"/>
      <c r="AY184" s="211" t="s">
        <v>14</v>
      </c>
      <c r="AZ184" s="212"/>
      <c r="BA184" s="213"/>
      <c r="BB184" s="211" t="s">
        <v>7</v>
      </c>
      <c r="BC184" s="212"/>
      <c r="BD184" s="213"/>
      <c r="BE184" s="211" t="s">
        <v>14</v>
      </c>
      <c r="BF184" s="212"/>
      <c r="BG184" s="213"/>
      <c r="BH184" s="210" t="s">
        <v>7</v>
      </c>
      <c r="BI184" s="210"/>
      <c r="BJ184" s="210"/>
      <c r="BK184" s="210" t="s">
        <v>14</v>
      </c>
      <c r="BL184" s="210"/>
      <c r="BM184" s="210"/>
      <c r="BN184" s="211" t="s">
        <v>7</v>
      </c>
      <c r="BO184" s="212"/>
      <c r="BP184" s="213"/>
      <c r="BQ184" s="211" t="s">
        <v>14</v>
      </c>
      <c r="BR184" s="212"/>
      <c r="BS184" s="213"/>
      <c r="BT184" s="211" t="s">
        <v>7</v>
      </c>
      <c r="BU184" s="212"/>
      <c r="BV184" s="213"/>
      <c r="BW184" s="211" t="s">
        <v>14</v>
      </c>
      <c r="BX184" s="212"/>
      <c r="BY184" s="213"/>
      <c r="BZ184" s="211" t="s">
        <v>7</v>
      </c>
      <c r="CA184" s="212"/>
      <c r="CB184" s="213"/>
      <c r="CC184" s="211" t="s">
        <v>14</v>
      </c>
      <c r="CD184" s="212"/>
      <c r="CE184" s="213"/>
      <c r="CO184" s="2"/>
    </row>
    <row r="185" spans="5:119" ht="8.1" customHeight="1" x14ac:dyDescent="0.15">
      <c r="E185" s="214"/>
      <c r="F185" s="215"/>
      <c r="G185" s="215"/>
      <c r="H185" s="215"/>
      <c r="I185" s="215"/>
      <c r="J185" s="215"/>
      <c r="K185" s="216"/>
      <c r="L185" s="214"/>
      <c r="M185" s="215"/>
      <c r="N185" s="216"/>
      <c r="O185" s="214"/>
      <c r="P185" s="215"/>
      <c r="Q185" s="216"/>
      <c r="R185" s="214"/>
      <c r="S185" s="215"/>
      <c r="T185" s="216"/>
      <c r="U185" s="214"/>
      <c r="V185" s="215"/>
      <c r="W185" s="216"/>
      <c r="X185" s="214"/>
      <c r="Y185" s="215"/>
      <c r="Z185" s="216"/>
      <c r="AA185" s="214"/>
      <c r="AB185" s="215"/>
      <c r="AC185" s="216"/>
      <c r="AD185" s="214"/>
      <c r="AE185" s="215"/>
      <c r="AF185" s="216"/>
      <c r="AG185" s="214"/>
      <c r="AH185" s="215"/>
      <c r="AI185" s="216"/>
      <c r="AJ185" s="214"/>
      <c r="AK185" s="215"/>
      <c r="AL185" s="216"/>
      <c r="AM185" s="214"/>
      <c r="AN185" s="215"/>
      <c r="AO185" s="216"/>
      <c r="AP185" s="214"/>
      <c r="AQ185" s="215"/>
      <c r="AR185" s="216"/>
      <c r="AS185" s="214"/>
      <c r="AT185" s="215"/>
      <c r="AU185" s="216"/>
      <c r="AV185" s="214"/>
      <c r="AW185" s="215"/>
      <c r="AX185" s="216"/>
      <c r="AY185" s="214"/>
      <c r="AZ185" s="215"/>
      <c r="BA185" s="216"/>
      <c r="BB185" s="214"/>
      <c r="BC185" s="215"/>
      <c r="BD185" s="216"/>
      <c r="BE185" s="214"/>
      <c r="BF185" s="215"/>
      <c r="BG185" s="216"/>
      <c r="BH185" s="210"/>
      <c r="BI185" s="210"/>
      <c r="BJ185" s="210"/>
      <c r="BK185" s="210"/>
      <c r="BL185" s="210"/>
      <c r="BM185" s="210"/>
      <c r="BN185" s="214"/>
      <c r="BO185" s="215"/>
      <c r="BP185" s="216"/>
      <c r="BQ185" s="214"/>
      <c r="BR185" s="215"/>
      <c r="BS185" s="216"/>
      <c r="BT185" s="214"/>
      <c r="BU185" s="215"/>
      <c r="BV185" s="216"/>
      <c r="BW185" s="214"/>
      <c r="BX185" s="215"/>
      <c r="BY185" s="216"/>
      <c r="BZ185" s="214"/>
      <c r="CA185" s="215"/>
      <c r="CB185" s="216"/>
      <c r="CC185" s="214"/>
      <c r="CD185" s="215"/>
      <c r="CE185" s="216"/>
      <c r="CO185" s="2"/>
    </row>
    <row r="186" spans="5:119" ht="8.1" customHeight="1" x14ac:dyDescent="0.15">
      <c r="E186" s="211" t="s">
        <v>315</v>
      </c>
      <c r="F186" s="212"/>
      <c r="G186" s="212"/>
      <c r="H186" s="212"/>
      <c r="I186" s="212"/>
      <c r="J186" s="212"/>
      <c r="K186" s="213"/>
      <c r="L186" s="211">
        <v>519</v>
      </c>
      <c r="M186" s="212"/>
      <c r="N186" s="213"/>
      <c r="O186" s="211">
        <v>634</v>
      </c>
      <c r="P186" s="212"/>
      <c r="Q186" s="213"/>
      <c r="R186" s="211">
        <v>633</v>
      </c>
      <c r="S186" s="212"/>
      <c r="T186" s="213"/>
      <c r="U186" s="211">
        <v>1033</v>
      </c>
      <c r="V186" s="212"/>
      <c r="W186" s="213"/>
      <c r="X186" s="211">
        <v>402</v>
      </c>
      <c r="Y186" s="212"/>
      <c r="Z186" s="213"/>
      <c r="AA186" s="211">
        <v>455</v>
      </c>
      <c r="AB186" s="212"/>
      <c r="AC186" s="213"/>
      <c r="AD186" s="211">
        <v>556</v>
      </c>
      <c r="AE186" s="212"/>
      <c r="AF186" s="213"/>
      <c r="AG186" s="211">
        <v>864</v>
      </c>
      <c r="AH186" s="212"/>
      <c r="AI186" s="213"/>
      <c r="AJ186" s="211">
        <v>425</v>
      </c>
      <c r="AK186" s="212"/>
      <c r="AL186" s="213"/>
      <c r="AM186" s="211">
        <v>515</v>
      </c>
      <c r="AN186" s="212"/>
      <c r="AO186" s="213"/>
      <c r="AP186" s="211">
        <v>587</v>
      </c>
      <c r="AQ186" s="212"/>
      <c r="AR186" s="213"/>
      <c r="AS186" s="211">
        <v>886</v>
      </c>
      <c r="AT186" s="212"/>
      <c r="AU186" s="213"/>
      <c r="AV186" s="211">
        <v>382</v>
      </c>
      <c r="AW186" s="212"/>
      <c r="AX186" s="213"/>
      <c r="AY186" s="211">
        <v>457</v>
      </c>
      <c r="AZ186" s="212"/>
      <c r="BA186" s="213"/>
      <c r="BB186" s="211">
        <v>545</v>
      </c>
      <c r="BC186" s="212"/>
      <c r="BD186" s="213"/>
      <c r="BE186" s="211">
        <v>854</v>
      </c>
      <c r="BF186" s="212"/>
      <c r="BG186" s="213"/>
      <c r="BH186" s="210">
        <v>352</v>
      </c>
      <c r="BI186" s="210"/>
      <c r="BJ186" s="210"/>
      <c r="BK186" s="210">
        <v>417</v>
      </c>
      <c r="BL186" s="210"/>
      <c r="BM186" s="210"/>
      <c r="BN186" s="211">
        <v>419</v>
      </c>
      <c r="BO186" s="212"/>
      <c r="BP186" s="213"/>
      <c r="BQ186" s="211">
        <v>557</v>
      </c>
      <c r="BR186" s="212"/>
      <c r="BS186" s="213"/>
      <c r="BT186" s="211">
        <v>293</v>
      </c>
      <c r="BU186" s="212"/>
      <c r="BV186" s="213"/>
      <c r="BW186" s="211">
        <v>310</v>
      </c>
      <c r="BX186" s="212"/>
      <c r="BY186" s="213"/>
      <c r="BZ186" s="211">
        <v>353</v>
      </c>
      <c r="CA186" s="212"/>
      <c r="CB186" s="213"/>
      <c r="CC186" s="211">
        <v>416</v>
      </c>
      <c r="CD186" s="212"/>
      <c r="CE186" s="213"/>
      <c r="CO186" s="2"/>
    </row>
    <row r="187" spans="5:119" ht="8.1" customHeight="1" x14ac:dyDescent="0.15">
      <c r="E187" s="214"/>
      <c r="F187" s="215"/>
      <c r="G187" s="215"/>
      <c r="H187" s="215"/>
      <c r="I187" s="215"/>
      <c r="J187" s="215"/>
      <c r="K187" s="216"/>
      <c r="L187" s="214"/>
      <c r="M187" s="215"/>
      <c r="N187" s="216"/>
      <c r="O187" s="214"/>
      <c r="P187" s="215"/>
      <c r="Q187" s="216"/>
      <c r="R187" s="214"/>
      <c r="S187" s="215"/>
      <c r="T187" s="216"/>
      <c r="U187" s="214"/>
      <c r="V187" s="215"/>
      <c r="W187" s="216"/>
      <c r="X187" s="214"/>
      <c r="Y187" s="215"/>
      <c r="Z187" s="216"/>
      <c r="AA187" s="214"/>
      <c r="AB187" s="215"/>
      <c r="AC187" s="216"/>
      <c r="AD187" s="214"/>
      <c r="AE187" s="215"/>
      <c r="AF187" s="216"/>
      <c r="AG187" s="214"/>
      <c r="AH187" s="215"/>
      <c r="AI187" s="216"/>
      <c r="AJ187" s="214"/>
      <c r="AK187" s="215"/>
      <c r="AL187" s="216"/>
      <c r="AM187" s="214"/>
      <c r="AN187" s="215"/>
      <c r="AO187" s="216"/>
      <c r="AP187" s="214"/>
      <c r="AQ187" s="215"/>
      <c r="AR187" s="216"/>
      <c r="AS187" s="214"/>
      <c r="AT187" s="215"/>
      <c r="AU187" s="216"/>
      <c r="AV187" s="214"/>
      <c r="AW187" s="215"/>
      <c r="AX187" s="216"/>
      <c r="AY187" s="214"/>
      <c r="AZ187" s="215"/>
      <c r="BA187" s="216"/>
      <c r="BB187" s="214"/>
      <c r="BC187" s="215"/>
      <c r="BD187" s="216"/>
      <c r="BE187" s="214"/>
      <c r="BF187" s="215"/>
      <c r="BG187" s="216"/>
      <c r="BH187" s="210"/>
      <c r="BI187" s="210"/>
      <c r="BJ187" s="210"/>
      <c r="BK187" s="210"/>
      <c r="BL187" s="210"/>
      <c r="BM187" s="210"/>
      <c r="BN187" s="214"/>
      <c r="BO187" s="215"/>
      <c r="BP187" s="216"/>
      <c r="BQ187" s="214"/>
      <c r="BR187" s="215"/>
      <c r="BS187" s="216"/>
      <c r="BT187" s="214"/>
      <c r="BU187" s="215"/>
      <c r="BV187" s="216"/>
      <c r="BW187" s="214"/>
      <c r="BX187" s="215"/>
      <c r="BY187" s="216"/>
      <c r="BZ187" s="214"/>
      <c r="CA187" s="215"/>
      <c r="CB187" s="216"/>
      <c r="CC187" s="214"/>
      <c r="CD187" s="215"/>
      <c r="CE187" s="216"/>
      <c r="CO187" s="2"/>
    </row>
    <row r="188" spans="5:119" ht="8.1" customHeight="1" x14ac:dyDescent="0.15">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O188" s="2"/>
    </row>
    <row r="189" spans="5:119" ht="8.1" customHeight="1" x14ac:dyDescent="0.15">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row>
    <row r="190" spans="5:119" ht="8.1" hidden="1" customHeight="1" x14ac:dyDescent="0.15">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row>
    <row r="191" spans="5:119" ht="8.1" hidden="1" customHeight="1" x14ac:dyDescent="0.15">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row>
    <row r="192" spans="5:119" ht="8.1" hidden="1" customHeight="1" x14ac:dyDescent="0.15">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row>
    <row r="193" spans="5:89" ht="8.1" hidden="1" customHeight="1" x14ac:dyDescent="0.15">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row>
    <row r="194" spans="5:89" ht="8.1" hidden="1" customHeight="1" x14ac:dyDescent="0.15">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row>
    <row r="195" spans="5:89" ht="8.1" hidden="1" customHeight="1" x14ac:dyDescent="0.15">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row>
    <row r="196" spans="5:89" ht="8.1" hidden="1" customHeight="1" x14ac:dyDescent="0.15">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row>
    <row r="197" spans="5:89" ht="8.1" hidden="1" customHeight="1" x14ac:dyDescent="0.15">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row>
    <row r="198" spans="5:89" ht="8.1" hidden="1" customHeight="1" x14ac:dyDescent="0.15">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row>
    <row r="199" spans="5:89" ht="8.1" hidden="1" customHeight="1" x14ac:dyDescent="0.15">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row>
    <row r="200" spans="5:89" ht="8.1" hidden="1" customHeight="1" x14ac:dyDescent="0.15">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row>
    <row r="201" spans="5:89" ht="8.1" hidden="1" customHeight="1" x14ac:dyDescent="0.15">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row>
    <row r="202" spans="5:89" ht="8.1" hidden="1" customHeight="1" x14ac:dyDescent="0.15">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row>
    <row r="203" spans="5:89" ht="8.1" hidden="1" customHeight="1" x14ac:dyDescent="0.15">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row>
    <row r="204" spans="5:89" ht="8.1" hidden="1" customHeight="1" x14ac:dyDescent="0.15">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row>
    <row r="205" spans="5:89" ht="8.1" hidden="1" customHeight="1" x14ac:dyDescent="0.15">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row>
    <row r="206" spans="5:89" ht="8.1" hidden="1" customHeight="1" x14ac:dyDescent="0.15">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row>
    <row r="207" spans="5:89" ht="8.1" hidden="1" customHeight="1" x14ac:dyDescent="0.15">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row>
    <row r="208" spans="5:89" ht="8.1" hidden="1" customHeight="1" x14ac:dyDescent="0.15">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row>
    <row r="209" spans="5:89" ht="8.1" hidden="1" customHeight="1" x14ac:dyDescent="0.15">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row>
    <row r="210" spans="5:89" ht="8.1" hidden="1" customHeight="1" x14ac:dyDescent="0.15">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row>
    <row r="211" spans="5:89" ht="8.1" hidden="1" customHeight="1" x14ac:dyDescent="0.15">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row>
    <row r="212" spans="5:89" ht="8.1" hidden="1" customHeight="1" x14ac:dyDescent="0.15">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row>
    <row r="213" spans="5:89" ht="8.1" hidden="1" customHeight="1" x14ac:dyDescent="0.15">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row>
    <row r="214" spans="5:89" ht="8.1" hidden="1" customHeight="1" x14ac:dyDescent="0.15">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row>
    <row r="215" spans="5:89" ht="8.1" hidden="1" customHeight="1" x14ac:dyDescent="0.15">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row>
    <row r="216" spans="5:89" ht="8.1" hidden="1" customHeight="1" x14ac:dyDescent="0.15">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row>
    <row r="217" spans="5:89" ht="8.1" hidden="1" customHeight="1" x14ac:dyDescent="0.15">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row>
    <row r="218" spans="5:89" ht="8.1" hidden="1" customHeight="1" x14ac:dyDescent="0.15">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row>
    <row r="219" spans="5:89" ht="8.1" hidden="1" customHeight="1" x14ac:dyDescent="0.15">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row>
    <row r="220" spans="5:89" ht="8.1" hidden="1" customHeight="1" x14ac:dyDescent="0.15">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row>
    <row r="221" spans="5:89" ht="8.1" hidden="1" customHeight="1" x14ac:dyDescent="0.15">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row>
    <row r="222" spans="5:89" ht="8.1" hidden="1" customHeight="1" x14ac:dyDescent="0.15">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row>
    <row r="223" spans="5:89" ht="8.1" hidden="1" customHeight="1" x14ac:dyDescent="0.15">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row>
    <row r="224" spans="5:89" ht="8.1" hidden="1" customHeight="1" x14ac:dyDescent="0.15">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row>
    <row r="225" spans="5:89" ht="8.1" hidden="1" customHeight="1" x14ac:dyDescent="0.15">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row>
    <row r="226" spans="5:89" ht="8.1" hidden="1" customHeight="1" x14ac:dyDescent="0.15">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row>
    <row r="227" spans="5:89" ht="8.1" hidden="1" customHeight="1" x14ac:dyDescent="0.15">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row>
    <row r="228" spans="5:89" ht="8.1" hidden="1" customHeight="1" x14ac:dyDescent="0.15">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row>
    <row r="229" spans="5:89" ht="8.1" hidden="1" customHeight="1" x14ac:dyDescent="0.15">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row>
    <row r="230" spans="5:89" ht="8.1" hidden="1" customHeight="1" x14ac:dyDescent="0.15">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row>
    <row r="231" spans="5:89" ht="8.1" hidden="1" customHeight="1" x14ac:dyDescent="0.15">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row>
    <row r="232" spans="5:89" ht="8.1" hidden="1" customHeight="1" x14ac:dyDescent="0.15">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row>
    <row r="233" spans="5:89" ht="8.1" hidden="1" customHeight="1" x14ac:dyDescent="0.15">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row>
    <row r="234" spans="5:89" ht="8.1" hidden="1" customHeight="1" x14ac:dyDescent="0.15">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row>
    <row r="235" spans="5:89" ht="8.1" hidden="1" customHeight="1" x14ac:dyDescent="0.15">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row>
    <row r="236" spans="5:89" ht="8.1" hidden="1" customHeight="1" x14ac:dyDescent="0.15">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row>
    <row r="237" spans="5:89" ht="8.1" hidden="1" customHeight="1" x14ac:dyDescent="0.15">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row>
    <row r="238" spans="5:89" ht="8.1" hidden="1" customHeight="1" x14ac:dyDescent="0.15">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row>
    <row r="239" spans="5:89" ht="8.1" hidden="1" customHeight="1" x14ac:dyDescent="0.15">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row>
    <row r="240" spans="5:89" ht="8.1" hidden="1" customHeight="1" x14ac:dyDescent="0.15">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row>
    <row r="241" spans="5:89" ht="8.1" hidden="1" customHeight="1" x14ac:dyDescent="0.15">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row>
    <row r="242" spans="5:89" ht="8.1" hidden="1" customHeight="1" x14ac:dyDescent="0.15">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row>
    <row r="243" spans="5:89" ht="8.1" hidden="1" customHeight="1" x14ac:dyDescent="0.15">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row>
    <row r="244" spans="5:89" ht="8.1" hidden="1" customHeight="1" x14ac:dyDescent="0.15">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row>
    <row r="245" spans="5:89" ht="8.1" hidden="1" customHeight="1" x14ac:dyDescent="0.15">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row>
    <row r="246" spans="5:89" ht="8.1" hidden="1" customHeight="1" x14ac:dyDescent="0.15">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row>
    <row r="247" spans="5:89" ht="8.1" hidden="1" customHeight="1" x14ac:dyDescent="0.15">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row>
    <row r="248" spans="5:89" ht="8.1" hidden="1" customHeight="1" x14ac:dyDescent="0.15">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row>
    <row r="249" spans="5:89" ht="8.1" hidden="1" customHeight="1" x14ac:dyDescent="0.15">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row>
    <row r="250" spans="5:89" ht="8.1" hidden="1" customHeight="1" x14ac:dyDescent="0.15">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row>
    <row r="251" spans="5:89" ht="8.1" hidden="1" customHeight="1" x14ac:dyDescent="0.15">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row>
    <row r="252" spans="5:89" ht="8.1" hidden="1" customHeight="1" x14ac:dyDescent="0.15">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row>
    <row r="253" spans="5:89" ht="8.1" hidden="1" customHeight="1" x14ac:dyDescent="0.15">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row>
    <row r="254" spans="5:89" ht="8.1" hidden="1" customHeight="1" x14ac:dyDescent="0.15">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row>
    <row r="255" spans="5:89" ht="8.1" hidden="1" customHeight="1" x14ac:dyDescent="0.15">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row>
    <row r="256" spans="5:89" ht="8.1" hidden="1" customHeight="1" x14ac:dyDescent="0.15">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row>
    <row r="257" spans="5:89" ht="8.1" hidden="1" customHeight="1" x14ac:dyDescent="0.15">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row>
    <row r="258" spans="5:89" ht="8.1" hidden="1" customHeight="1" x14ac:dyDescent="0.15">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row>
    <row r="259" spans="5:89" ht="8.1" hidden="1" customHeight="1" x14ac:dyDescent="0.15">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row>
    <row r="260" spans="5:89" ht="8.1" hidden="1" customHeight="1" x14ac:dyDescent="0.15">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row>
    <row r="261" spans="5:89" ht="8.1" hidden="1" customHeight="1" x14ac:dyDescent="0.15">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row>
    <row r="262" spans="5:89" ht="8.1" hidden="1" customHeight="1" x14ac:dyDescent="0.15">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row>
    <row r="263" spans="5:89" ht="8.1" hidden="1" customHeight="1" x14ac:dyDescent="0.15">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row>
    <row r="264" spans="5:89" ht="8.1" hidden="1" customHeight="1" x14ac:dyDescent="0.15">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row>
    <row r="265" spans="5:89" ht="8.1" hidden="1" customHeight="1" x14ac:dyDescent="0.15">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row>
    <row r="266" spans="5:89" ht="8.1" hidden="1" customHeight="1" x14ac:dyDescent="0.15">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row>
    <row r="267" spans="5:89" ht="8.1" hidden="1" customHeight="1" x14ac:dyDescent="0.15">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row>
    <row r="268" spans="5:89" ht="8.1" hidden="1" customHeight="1" x14ac:dyDescent="0.15">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row>
    <row r="269" spans="5:89" ht="8.1" hidden="1" customHeight="1" x14ac:dyDescent="0.15">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row>
    <row r="270" spans="5:89" ht="8.1" hidden="1" customHeight="1" x14ac:dyDescent="0.15">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row>
    <row r="271" spans="5:89" ht="8.1" hidden="1" customHeight="1" x14ac:dyDescent="0.15">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row>
    <row r="272" spans="5:89" ht="8.1" hidden="1" customHeight="1" x14ac:dyDescent="0.15">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row>
    <row r="273" spans="5:89" ht="8.1" hidden="1" customHeight="1" x14ac:dyDescent="0.15">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row>
    <row r="274" spans="5:89" ht="8.1" hidden="1" customHeight="1" x14ac:dyDescent="0.15">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row>
    <row r="275" spans="5:89" ht="8.1" hidden="1" customHeight="1" x14ac:dyDescent="0.15">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row>
    <row r="276" spans="5:89" ht="8.1" hidden="1" customHeight="1" x14ac:dyDescent="0.15">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row>
    <row r="277" spans="5:89" ht="8.1" hidden="1" customHeight="1" x14ac:dyDescent="0.15">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row>
    <row r="278" spans="5:89" ht="8.1" hidden="1" customHeight="1" x14ac:dyDescent="0.15">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row>
    <row r="279" spans="5:89" ht="8.1" hidden="1" customHeight="1" x14ac:dyDescent="0.15">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row>
    <row r="280" spans="5:89" ht="8.1" hidden="1" customHeight="1" x14ac:dyDescent="0.15">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row>
    <row r="281" spans="5:89" ht="8.1" hidden="1" customHeight="1" x14ac:dyDescent="0.15">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row>
    <row r="282" spans="5:89" ht="8.1" hidden="1" customHeight="1" x14ac:dyDescent="0.15">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row>
    <row r="283" spans="5:89" ht="8.1" hidden="1" customHeight="1" x14ac:dyDescent="0.15">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row>
    <row r="284" spans="5:89" ht="8.1" hidden="1" customHeight="1" x14ac:dyDescent="0.15">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row>
    <row r="285" spans="5:89" ht="8.1" hidden="1" customHeight="1" x14ac:dyDescent="0.15">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row>
    <row r="286" spans="5:89" ht="8.1" hidden="1" customHeight="1" x14ac:dyDescent="0.15">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row>
    <row r="287" spans="5:89" ht="8.1" hidden="1" customHeight="1" x14ac:dyDescent="0.15">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row>
    <row r="288" spans="5:89" ht="8.1" hidden="1" customHeight="1" x14ac:dyDescent="0.15">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row>
    <row r="289" spans="5:89" ht="8.1" hidden="1" customHeight="1" x14ac:dyDescent="0.15">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row>
    <row r="290" spans="5:89" ht="8.1" hidden="1" customHeight="1" x14ac:dyDescent="0.15">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row>
    <row r="291" spans="5:89" ht="8.1" hidden="1" customHeight="1" x14ac:dyDescent="0.15">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row>
    <row r="292" spans="5:89" ht="8.1" hidden="1" customHeight="1" x14ac:dyDescent="0.15">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row>
    <row r="293" spans="5:89" ht="8.1" hidden="1" customHeight="1" x14ac:dyDescent="0.15">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row>
    <row r="294" spans="5:89" ht="8.1" hidden="1" customHeight="1" x14ac:dyDescent="0.15">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row>
    <row r="295" spans="5:89" ht="8.1" hidden="1" customHeight="1" x14ac:dyDescent="0.15">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row>
    <row r="296" spans="5:89" ht="8.1" hidden="1" customHeight="1" x14ac:dyDescent="0.15">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row>
    <row r="297" spans="5:89" ht="8.1" hidden="1" customHeight="1" x14ac:dyDescent="0.15">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row>
    <row r="298" spans="5:89" ht="8.1" hidden="1" customHeight="1" x14ac:dyDescent="0.15">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row>
    <row r="299" spans="5:89" ht="8.1" hidden="1" customHeight="1" x14ac:dyDescent="0.15">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row>
    <row r="300" spans="5:89" ht="8.1" hidden="1" customHeight="1" x14ac:dyDescent="0.15">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row>
    <row r="301" spans="5:89" ht="8.1" hidden="1" customHeight="1" x14ac:dyDescent="0.15">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row>
    <row r="302" spans="5:89" ht="8.1" hidden="1" customHeight="1" x14ac:dyDescent="0.15">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row>
    <row r="303" spans="5:89" ht="8.1" hidden="1" customHeight="1" x14ac:dyDescent="0.15">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row>
    <row r="304" spans="5:89" ht="8.1" hidden="1" customHeight="1" x14ac:dyDescent="0.15">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row>
    <row r="305" spans="5:89" ht="8.1" hidden="1" customHeight="1" x14ac:dyDescent="0.15">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row>
    <row r="306" spans="5:89" ht="8.1" hidden="1" customHeight="1" x14ac:dyDescent="0.15">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row>
    <row r="307" spans="5:89" ht="8.1" hidden="1" customHeight="1" x14ac:dyDescent="0.15">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row>
    <row r="308" spans="5:89" ht="8.1" hidden="1" customHeight="1" x14ac:dyDescent="0.15">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row>
    <row r="309" spans="5:89" ht="8.1" hidden="1" customHeight="1" x14ac:dyDescent="0.15">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row>
    <row r="310" spans="5:89" ht="8.1" hidden="1" customHeight="1" x14ac:dyDescent="0.15">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row>
    <row r="311" spans="5:89" ht="8.1" hidden="1" customHeight="1" x14ac:dyDescent="0.15">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row>
    <row r="312" spans="5:89" ht="8.1" hidden="1" customHeight="1" x14ac:dyDescent="0.15"/>
    <row r="313" spans="5:89" ht="8.1" hidden="1" customHeight="1" x14ac:dyDescent="0.15"/>
    <row r="314" spans="5:89" ht="8.1" hidden="1" customHeight="1" x14ac:dyDescent="0.15"/>
    <row r="315" spans="5:89" ht="8.1" hidden="1" customHeight="1" x14ac:dyDescent="0.15"/>
    <row r="316" spans="5:89" ht="8.1" hidden="1" customHeight="1" x14ac:dyDescent="0.15"/>
    <row r="317" spans="5:89" ht="8.1" hidden="1" customHeight="1" x14ac:dyDescent="0.15"/>
    <row r="318" spans="5:89" ht="8.1" hidden="1" customHeight="1" x14ac:dyDescent="0.15"/>
    <row r="319" spans="5:89" ht="8.1" hidden="1" customHeight="1" x14ac:dyDescent="0.15"/>
    <row r="320" spans="5:89" ht="8.1" hidden="1" customHeight="1" x14ac:dyDescent="0.15"/>
    <row r="321" ht="8.1" hidden="1" customHeight="1" x14ac:dyDescent="0.15"/>
    <row r="322" ht="8.1" hidden="1" customHeight="1" x14ac:dyDescent="0.15"/>
    <row r="323" ht="8.1" hidden="1" customHeight="1" x14ac:dyDescent="0.15"/>
    <row r="324" ht="8.1" hidden="1" customHeight="1" x14ac:dyDescent="0.15"/>
    <row r="325" ht="8.1" hidden="1" customHeight="1" x14ac:dyDescent="0.15"/>
    <row r="326" ht="8.1" hidden="1" customHeight="1" x14ac:dyDescent="0.15"/>
    <row r="327" ht="8.1" hidden="1" customHeight="1" x14ac:dyDescent="0.15"/>
    <row r="328" ht="8.1" hidden="1" customHeight="1" x14ac:dyDescent="0.15"/>
    <row r="329" ht="8.1" hidden="1" customHeight="1" x14ac:dyDescent="0.15"/>
    <row r="330" ht="8.1" hidden="1" customHeight="1" x14ac:dyDescent="0.15"/>
    <row r="331" ht="8.1" hidden="1" customHeight="1" x14ac:dyDescent="0.15"/>
    <row r="332" ht="8.1" hidden="1" customHeight="1" x14ac:dyDescent="0.15"/>
    <row r="333" ht="8.1" hidden="1" customHeight="1" x14ac:dyDescent="0.15"/>
    <row r="334" ht="8.1" hidden="1" customHeight="1" x14ac:dyDescent="0.15"/>
    <row r="335" ht="8.1" hidden="1" customHeight="1" x14ac:dyDescent="0.15"/>
    <row r="336" ht="8.1" hidden="1" customHeight="1" x14ac:dyDescent="0.15"/>
    <row r="337" ht="8.1" hidden="1" customHeight="1" x14ac:dyDescent="0.15"/>
    <row r="338" ht="8.1" hidden="1" customHeight="1" x14ac:dyDescent="0.15"/>
    <row r="339" ht="8.1" hidden="1" customHeight="1" x14ac:dyDescent="0.15"/>
    <row r="340" ht="8.1" hidden="1" customHeight="1" x14ac:dyDescent="0.15"/>
    <row r="341" ht="8.1" hidden="1" customHeight="1" x14ac:dyDescent="0.15"/>
    <row r="342" ht="8.1" hidden="1" customHeight="1" x14ac:dyDescent="0.15"/>
    <row r="343" ht="8.1" hidden="1" customHeight="1" x14ac:dyDescent="0.15"/>
    <row r="344" ht="8.1" hidden="1" customHeight="1" x14ac:dyDescent="0.15"/>
    <row r="345" ht="8.1" hidden="1" customHeight="1" x14ac:dyDescent="0.15"/>
    <row r="346" ht="8.1" hidden="1" customHeight="1" x14ac:dyDescent="0.15"/>
    <row r="347" ht="8.1" hidden="1" customHeight="1" x14ac:dyDescent="0.15"/>
    <row r="348" ht="8.1" hidden="1" customHeight="1" x14ac:dyDescent="0.15"/>
    <row r="349" ht="8.1" hidden="1" customHeight="1" x14ac:dyDescent="0.15"/>
    <row r="350" ht="15" hidden="1" customHeight="1" x14ac:dyDescent="0.15"/>
    <row r="351" ht="15" hidden="1" customHeight="1" x14ac:dyDescent="0.15"/>
    <row r="352" ht="15" hidden="1" customHeight="1" x14ac:dyDescent="0.15"/>
    <row r="353" ht="15" hidden="1" customHeight="1" x14ac:dyDescent="0.15"/>
    <row r="354" ht="15" hidden="1" customHeight="1" x14ac:dyDescent="0.15"/>
    <row r="355" ht="15" hidden="1" customHeight="1" x14ac:dyDescent="0.15"/>
    <row r="356" ht="15" hidden="1" customHeight="1" x14ac:dyDescent="0.15"/>
    <row r="357" ht="15" hidden="1" customHeight="1" x14ac:dyDescent="0.15"/>
    <row r="358" ht="15" hidden="1" customHeight="1" x14ac:dyDescent="0.15"/>
    <row r="359" ht="15" hidden="1" customHeight="1" x14ac:dyDescent="0.15"/>
    <row r="360" ht="15" hidden="1" customHeight="1" x14ac:dyDescent="0.15"/>
    <row r="361" ht="15" hidden="1" customHeight="1" x14ac:dyDescent="0.15"/>
    <row r="362" ht="15" hidden="1" customHeight="1" x14ac:dyDescent="0.15"/>
    <row r="363" ht="15" hidden="1" customHeight="1" x14ac:dyDescent="0.15"/>
    <row r="364" ht="15" hidden="1" customHeight="1" x14ac:dyDescent="0.15"/>
    <row r="365" ht="15" hidden="1" customHeight="1" x14ac:dyDescent="0.15"/>
    <row r="366" ht="15" hidden="1" customHeight="1" x14ac:dyDescent="0.15"/>
    <row r="367" ht="15" hidden="1" customHeight="1" x14ac:dyDescent="0.15"/>
    <row r="368" ht="15" hidden="1" customHeight="1" x14ac:dyDescent="0.15"/>
    <row r="369" ht="15" hidden="1" customHeight="1" x14ac:dyDescent="0.15"/>
    <row r="370" ht="15" hidden="1" customHeight="1" x14ac:dyDescent="0.15"/>
    <row r="371" ht="15" hidden="1" customHeight="1" x14ac:dyDescent="0.15"/>
    <row r="372" ht="15" hidden="1" customHeight="1" x14ac:dyDescent="0.15"/>
    <row r="373" ht="15" hidden="1" customHeight="1" x14ac:dyDescent="0.15"/>
    <row r="374" ht="15" hidden="1" customHeight="1" x14ac:dyDescent="0.15"/>
    <row r="375" ht="15" hidden="1" customHeight="1" x14ac:dyDescent="0.15"/>
    <row r="376" ht="15" hidden="1" customHeight="1" x14ac:dyDescent="0.15"/>
    <row r="377" ht="15" hidden="1" customHeight="1" x14ac:dyDescent="0.15"/>
    <row r="378" ht="15" hidden="1" customHeight="1" x14ac:dyDescent="0.15"/>
    <row r="379" ht="15" hidden="1" customHeight="1" x14ac:dyDescent="0.15"/>
    <row r="380" ht="15" hidden="1" customHeight="1" x14ac:dyDescent="0.15"/>
    <row r="381" ht="15" hidden="1" customHeight="1" x14ac:dyDescent="0.15"/>
    <row r="382" ht="15" hidden="1" customHeight="1" x14ac:dyDescent="0.15"/>
    <row r="383" ht="15" hidden="1" customHeight="1" x14ac:dyDescent="0.15"/>
    <row r="384" ht="15" hidden="1" customHeight="1" x14ac:dyDescent="0.15"/>
    <row r="385" ht="15" hidden="1" customHeight="1" x14ac:dyDescent="0.15"/>
    <row r="386" ht="15" hidden="1" customHeight="1" x14ac:dyDescent="0.15"/>
    <row r="387" ht="15" hidden="1" customHeight="1" x14ac:dyDescent="0.15"/>
    <row r="388" ht="15" hidden="1" customHeight="1" x14ac:dyDescent="0.15"/>
    <row r="389" ht="15" hidden="1" customHeight="1" x14ac:dyDescent="0.15"/>
    <row r="390" ht="15" hidden="1" customHeight="1" x14ac:dyDescent="0.15"/>
    <row r="391" ht="15" hidden="1" customHeight="1" x14ac:dyDescent="0.15"/>
    <row r="392" ht="15" hidden="1" customHeight="1" x14ac:dyDescent="0.15"/>
    <row r="393" ht="15" hidden="1" customHeight="1" x14ac:dyDescent="0.15"/>
    <row r="394" ht="15" hidden="1" customHeight="1" x14ac:dyDescent="0.15"/>
    <row r="395" ht="15" hidden="1" customHeight="1" x14ac:dyDescent="0.15"/>
    <row r="396" ht="15" hidden="1" customHeight="1" x14ac:dyDescent="0.15"/>
    <row r="397" ht="15" hidden="1" customHeight="1" x14ac:dyDescent="0.15"/>
    <row r="398" ht="15" hidden="1" customHeight="1" x14ac:dyDescent="0.15"/>
    <row r="399" ht="15" hidden="1" customHeight="1" x14ac:dyDescent="0.15"/>
    <row r="400" ht="15" hidden="1" customHeight="1" x14ac:dyDescent="0.15"/>
    <row r="401" ht="15" hidden="1" customHeight="1" x14ac:dyDescent="0.15"/>
    <row r="402" ht="15" hidden="1" customHeight="1" x14ac:dyDescent="0.15"/>
    <row r="403" ht="15" hidden="1" customHeight="1" x14ac:dyDescent="0.15"/>
    <row r="404" ht="15" hidden="1" customHeight="1" x14ac:dyDescent="0.15"/>
    <row r="405" ht="15" hidden="1" customHeight="1" x14ac:dyDescent="0.15"/>
    <row r="406" ht="15" hidden="1" customHeight="1" x14ac:dyDescent="0.15"/>
    <row r="407" ht="15" hidden="1" customHeight="1" x14ac:dyDescent="0.15"/>
    <row r="408" ht="15" hidden="1" customHeight="1" x14ac:dyDescent="0.15"/>
    <row r="409" ht="15" hidden="1" customHeight="1" x14ac:dyDescent="0.15"/>
    <row r="410" ht="15" hidden="1" customHeight="1" x14ac:dyDescent="0.15"/>
    <row r="411" ht="15" hidden="1" customHeight="1" x14ac:dyDescent="0.15"/>
    <row r="412" ht="15" hidden="1" customHeight="1" x14ac:dyDescent="0.15"/>
    <row r="413" ht="15" hidden="1" customHeight="1" x14ac:dyDescent="0.15"/>
    <row r="414" ht="15" hidden="1" customHeight="1" x14ac:dyDescent="0.15"/>
    <row r="415" ht="15" hidden="1" customHeight="1" x14ac:dyDescent="0.15"/>
    <row r="416" ht="15" hidden="1" customHeight="1" x14ac:dyDescent="0.15"/>
    <row r="417" ht="15" hidden="1" customHeight="1" x14ac:dyDescent="0.15"/>
    <row r="418" ht="15"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row r="860" ht="8.1" hidden="1" customHeight="1" x14ac:dyDescent="0.15"/>
    <row r="861" ht="8.1" hidden="1" customHeight="1" x14ac:dyDescent="0.15"/>
    <row r="862" ht="8.1" hidden="1" customHeight="1" x14ac:dyDescent="0.15"/>
    <row r="863" ht="8.1" hidden="1" customHeight="1" x14ac:dyDescent="0.15"/>
    <row r="864" ht="8.1" hidden="1" customHeight="1" x14ac:dyDescent="0.15"/>
    <row r="865" ht="8.1" hidden="1" customHeight="1" x14ac:dyDescent="0.15"/>
    <row r="866" ht="8.1" hidden="1" customHeight="1" x14ac:dyDescent="0.15"/>
    <row r="867" ht="8.1" hidden="1" customHeight="1" x14ac:dyDescent="0.15"/>
    <row r="868" ht="8.1" hidden="1" customHeight="1" x14ac:dyDescent="0.15"/>
    <row r="869" ht="8.1" hidden="1" customHeight="1" x14ac:dyDescent="0.15"/>
    <row r="870" ht="8.1" hidden="1" customHeight="1" x14ac:dyDescent="0.15"/>
    <row r="871" ht="8.1" hidden="1" customHeight="1" x14ac:dyDescent="0.15"/>
    <row r="872" ht="8.1" hidden="1" customHeight="1" x14ac:dyDescent="0.15"/>
    <row r="873" ht="8.1" hidden="1" customHeight="1" x14ac:dyDescent="0.15"/>
    <row r="874" ht="8.1" hidden="1" customHeight="1" x14ac:dyDescent="0.15"/>
    <row r="875" ht="8.1" hidden="1" customHeight="1" x14ac:dyDescent="0.15"/>
    <row r="876" ht="8.1" hidden="1" customHeight="1" x14ac:dyDescent="0.15"/>
    <row r="877" ht="8.1" hidden="1" customHeight="1" x14ac:dyDescent="0.15"/>
    <row r="878" ht="8.1" hidden="1" customHeight="1" x14ac:dyDescent="0.15"/>
    <row r="879" ht="8.1" hidden="1" customHeight="1" x14ac:dyDescent="0.15"/>
    <row r="880" ht="8.1" hidden="1" customHeight="1" x14ac:dyDescent="0.15"/>
    <row r="881" ht="8.1" hidden="1" customHeight="1" x14ac:dyDescent="0.15"/>
    <row r="882" ht="8.1" hidden="1" customHeight="1" x14ac:dyDescent="0.15"/>
    <row r="883" ht="8.1" hidden="1" customHeight="1" x14ac:dyDescent="0.15"/>
    <row r="884" ht="8.1" hidden="1" customHeight="1" x14ac:dyDescent="0.15"/>
    <row r="885" ht="8.1" hidden="1" customHeight="1" x14ac:dyDescent="0.15"/>
    <row r="886" ht="8.1" hidden="1" customHeight="1" x14ac:dyDescent="0.15"/>
    <row r="887" ht="8.1" hidden="1" customHeight="1" x14ac:dyDescent="0.15"/>
    <row r="888" ht="8.1" hidden="1" customHeight="1" x14ac:dyDescent="0.15"/>
    <row r="889" ht="8.1" hidden="1" customHeight="1" x14ac:dyDescent="0.15"/>
    <row r="890" ht="8.1" hidden="1" customHeight="1" x14ac:dyDescent="0.15"/>
    <row r="891" ht="8.1" hidden="1" customHeight="1" x14ac:dyDescent="0.15"/>
    <row r="892" ht="8.1" hidden="1" customHeight="1" x14ac:dyDescent="0.15"/>
    <row r="893" ht="8.1" hidden="1" customHeight="1" x14ac:dyDescent="0.15"/>
    <row r="894" ht="8.1" hidden="1" customHeight="1" x14ac:dyDescent="0.15"/>
    <row r="895" ht="8.1" hidden="1" customHeight="1" x14ac:dyDescent="0.15"/>
    <row r="896" ht="8.1" hidden="1" customHeight="1" x14ac:dyDescent="0.15"/>
    <row r="897" ht="8.1" hidden="1" customHeight="1" x14ac:dyDescent="0.15"/>
    <row r="898" ht="8.1" hidden="1" customHeight="1" x14ac:dyDescent="0.15"/>
    <row r="899" ht="8.1" hidden="1" customHeight="1" x14ac:dyDescent="0.15"/>
    <row r="900" ht="8.1" hidden="1" customHeight="1" x14ac:dyDescent="0.15"/>
    <row r="901" ht="8.1" hidden="1" customHeight="1" x14ac:dyDescent="0.15"/>
    <row r="902" ht="8.1" hidden="1" customHeight="1" x14ac:dyDescent="0.15"/>
    <row r="903" ht="8.1" hidden="1" customHeight="1" x14ac:dyDescent="0.15"/>
    <row r="904" ht="8.1" hidden="1" customHeight="1" x14ac:dyDescent="0.15"/>
    <row r="905" ht="8.1" hidden="1" customHeight="1" x14ac:dyDescent="0.15"/>
    <row r="906" ht="8.1" hidden="1" customHeight="1" x14ac:dyDescent="0.15"/>
    <row r="907" ht="8.1" hidden="1" customHeight="1" x14ac:dyDescent="0.15"/>
    <row r="908" ht="8.1" hidden="1" customHeight="1" x14ac:dyDescent="0.15"/>
    <row r="909" ht="8.1" hidden="1" customHeight="1" x14ac:dyDescent="0.15"/>
    <row r="910" ht="8.1" hidden="1" customHeight="1" x14ac:dyDescent="0.15"/>
    <row r="911" ht="8.1" hidden="1" customHeight="1" x14ac:dyDescent="0.15"/>
    <row r="912" ht="8.1" hidden="1" customHeight="1" x14ac:dyDescent="0.15"/>
    <row r="913" ht="8.1" hidden="1" customHeight="1" x14ac:dyDescent="0.15"/>
    <row r="914" ht="8.1" hidden="1" customHeight="1" x14ac:dyDescent="0.15"/>
    <row r="915" ht="8.1" hidden="1" customHeight="1" x14ac:dyDescent="0.15"/>
    <row r="916" ht="8.1" hidden="1" customHeight="1" x14ac:dyDescent="0.15"/>
    <row r="917" ht="8.1" hidden="1" customHeight="1" x14ac:dyDescent="0.15"/>
    <row r="918" ht="8.1" hidden="1" customHeight="1" x14ac:dyDescent="0.15"/>
    <row r="919" ht="8.1" hidden="1" customHeight="1" x14ac:dyDescent="0.15"/>
    <row r="920" ht="8.1" hidden="1" customHeight="1" x14ac:dyDescent="0.15"/>
    <row r="921" ht="8.1" hidden="1" customHeight="1" x14ac:dyDescent="0.15"/>
    <row r="922" ht="8.1" hidden="1" customHeight="1" x14ac:dyDescent="0.15"/>
    <row r="923" ht="8.1" hidden="1" customHeight="1" x14ac:dyDescent="0.15"/>
    <row r="924" ht="8.1" hidden="1" customHeight="1" x14ac:dyDescent="0.15"/>
    <row r="925" ht="8.1" hidden="1" customHeight="1" x14ac:dyDescent="0.15"/>
    <row r="926" ht="8.1" hidden="1" customHeight="1" x14ac:dyDescent="0.15"/>
    <row r="927" ht="8.1" hidden="1" customHeight="1" x14ac:dyDescent="0.15"/>
    <row r="928" ht="8.1" hidden="1" customHeight="1" x14ac:dyDescent="0.15"/>
    <row r="929" ht="8.1" hidden="1" customHeight="1" x14ac:dyDescent="0.15"/>
    <row r="930" ht="8.1" hidden="1" customHeight="1" x14ac:dyDescent="0.15"/>
    <row r="931" ht="8.1" hidden="1" customHeight="1" x14ac:dyDescent="0.15"/>
    <row r="932" ht="8.1" hidden="1" customHeight="1" x14ac:dyDescent="0.15"/>
    <row r="933" ht="8.1" hidden="1" customHeight="1" x14ac:dyDescent="0.15"/>
    <row r="934" ht="8.1" hidden="1" customHeight="1" x14ac:dyDescent="0.15"/>
    <row r="935" ht="8.1" hidden="1" customHeight="1" x14ac:dyDescent="0.15"/>
    <row r="936" ht="8.1" hidden="1" customHeight="1" x14ac:dyDescent="0.15"/>
    <row r="937" ht="8.1" hidden="1" customHeight="1" x14ac:dyDescent="0.15"/>
    <row r="938" ht="8.1" hidden="1" customHeight="1" x14ac:dyDescent="0.15"/>
    <row r="939" ht="8.1" hidden="1" customHeight="1" x14ac:dyDescent="0.15"/>
    <row r="940" ht="8.1" hidden="1" customHeight="1" x14ac:dyDescent="0.15"/>
    <row r="941" ht="8.1" hidden="1" customHeight="1" x14ac:dyDescent="0.15"/>
    <row r="942" ht="8.1" hidden="1" customHeight="1" x14ac:dyDescent="0.15"/>
    <row r="943" ht="8.1" hidden="1" customHeight="1" x14ac:dyDescent="0.15"/>
    <row r="944" ht="8.1" hidden="1" customHeight="1" x14ac:dyDescent="0.15"/>
    <row r="945" ht="8.1" hidden="1" customHeight="1" x14ac:dyDescent="0.15"/>
    <row r="946" ht="8.1" hidden="1" customHeight="1" x14ac:dyDescent="0.15"/>
    <row r="947" ht="8.1" hidden="1" customHeight="1" x14ac:dyDescent="0.15"/>
    <row r="948" ht="8.1" hidden="1" customHeight="1" x14ac:dyDescent="0.15"/>
    <row r="949" ht="8.1" hidden="1" customHeight="1" x14ac:dyDescent="0.15"/>
    <row r="950" ht="8.1" hidden="1" customHeight="1" x14ac:dyDescent="0.15"/>
    <row r="951" ht="8.1" hidden="1" customHeight="1" x14ac:dyDescent="0.15"/>
    <row r="952" ht="8.1" hidden="1" customHeight="1" x14ac:dyDescent="0.15"/>
    <row r="953" ht="8.1" hidden="1" customHeight="1" x14ac:dyDescent="0.15"/>
    <row r="954" ht="8.1" hidden="1" customHeight="1" x14ac:dyDescent="0.15"/>
    <row r="955" ht="8.1" hidden="1" customHeight="1" x14ac:dyDescent="0.15"/>
    <row r="956" ht="8.1" hidden="1" customHeight="1" x14ac:dyDescent="0.15"/>
    <row r="957" ht="8.1" hidden="1" customHeight="1" x14ac:dyDescent="0.15"/>
    <row r="958" ht="8.1" hidden="1" customHeight="1" x14ac:dyDescent="0.15"/>
    <row r="959" ht="8.1" hidden="1" customHeight="1" x14ac:dyDescent="0.15"/>
    <row r="960" ht="8.1" hidden="1" customHeight="1" x14ac:dyDescent="0.15"/>
    <row r="961" ht="8.1" hidden="1" customHeight="1" x14ac:dyDescent="0.15"/>
    <row r="962" ht="8.1" hidden="1" customHeight="1" x14ac:dyDescent="0.15"/>
    <row r="963" ht="8.1" hidden="1" customHeight="1" x14ac:dyDescent="0.15"/>
    <row r="964" ht="8.1" hidden="1" customHeight="1" x14ac:dyDescent="0.15"/>
    <row r="965" ht="8.1" hidden="1" customHeight="1" x14ac:dyDescent="0.15"/>
    <row r="966" ht="8.1" hidden="1" customHeight="1" x14ac:dyDescent="0.15"/>
    <row r="967" ht="8.1" hidden="1" customHeight="1" x14ac:dyDescent="0.15"/>
    <row r="968" ht="8.1" hidden="1" customHeight="1" x14ac:dyDescent="0.15"/>
    <row r="969" ht="8.1" hidden="1" customHeight="1" x14ac:dyDescent="0.15"/>
    <row r="970" ht="8.1" hidden="1" customHeight="1" x14ac:dyDescent="0.15"/>
    <row r="971" ht="8.1" hidden="1" customHeight="1" x14ac:dyDescent="0.15"/>
    <row r="972" ht="8.1" hidden="1" customHeight="1" x14ac:dyDescent="0.15"/>
    <row r="973" ht="8.1" hidden="1" customHeight="1" x14ac:dyDescent="0.15"/>
    <row r="974" ht="8.1" hidden="1" customHeight="1" x14ac:dyDescent="0.15"/>
    <row r="975" ht="8.1" hidden="1" customHeight="1" x14ac:dyDescent="0.15"/>
    <row r="976" ht="8.1" hidden="1" customHeight="1" x14ac:dyDescent="0.15"/>
    <row r="977" ht="8.1" hidden="1" customHeight="1" x14ac:dyDescent="0.15"/>
    <row r="978" ht="8.1" hidden="1" customHeight="1" x14ac:dyDescent="0.15"/>
    <row r="979" ht="8.1" hidden="1" customHeight="1" x14ac:dyDescent="0.15"/>
    <row r="980" ht="8.1" hidden="1" customHeight="1" x14ac:dyDescent="0.15"/>
    <row r="981" ht="8.1" hidden="1" customHeight="1" x14ac:dyDescent="0.15"/>
    <row r="982" ht="8.1" hidden="1" customHeight="1" x14ac:dyDescent="0.15"/>
    <row r="983" ht="8.1" hidden="1" customHeight="1" x14ac:dyDescent="0.15"/>
    <row r="984" ht="8.1" hidden="1" customHeight="1" x14ac:dyDescent="0.15"/>
    <row r="985" ht="8.1" hidden="1" customHeight="1" x14ac:dyDescent="0.15"/>
    <row r="986" ht="8.1" hidden="1" customHeight="1" x14ac:dyDescent="0.15"/>
    <row r="987" ht="8.1" hidden="1" customHeight="1" x14ac:dyDescent="0.15"/>
    <row r="988" ht="8.1" hidden="1" customHeight="1" x14ac:dyDescent="0.15"/>
    <row r="989" ht="8.1" hidden="1" customHeight="1" x14ac:dyDescent="0.15"/>
    <row r="990" ht="8.1" hidden="1" customHeight="1" x14ac:dyDescent="0.15"/>
    <row r="991" ht="8.1" hidden="1" customHeight="1" x14ac:dyDescent="0.15"/>
    <row r="992" ht="8.1" hidden="1" customHeight="1" x14ac:dyDescent="0.15"/>
    <row r="993" ht="8.1" hidden="1" customHeight="1" x14ac:dyDescent="0.15"/>
    <row r="994" ht="8.1" hidden="1" customHeight="1" x14ac:dyDescent="0.15"/>
    <row r="995" ht="8.1" hidden="1" customHeight="1" x14ac:dyDescent="0.15"/>
    <row r="996" ht="8.1" hidden="1" customHeight="1" x14ac:dyDescent="0.15"/>
    <row r="997" ht="8.1" hidden="1" customHeight="1" x14ac:dyDescent="0.15"/>
    <row r="998" ht="8.1" hidden="1" customHeight="1" x14ac:dyDescent="0.15"/>
    <row r="999" ht="8.1" hidden="1" customHeight="1" x14ac:dyDescent="0.15"/>
    <row r="1000" ht="8.1" hidden="1" customHeight="1" x14ac:dyDescent="0.15"/>
    <row r="1001" ht="8.1" hidden="1" customHeight="1" x14ac:dyDescent="0.15"/>
    <row r="1002" ht="8.1" hidden="1" customHeight="1" x14ac:dyDescent="0.15"/>
    <row r="1003" ht="8.1" hidden="1" customHeight="1" x14ac:dyDescent="0.15"/>
    <row r="1004" ht="8.1" hidden="1" customHeight="1" x14ac:dyDescent="0.15"/>
    <row r="1005" ht="8.1" hidden="1" customHeight="1" x14ac:dyDescent="0.15"/>
    <row r="1006" ht="8.1" hidden="1" customHeight="1" x14ac:dyDescent="0.15"/>
    <row r="1007" ht="8.1" hidden="1" customHeight="1" x14ac:dyDescent="0.15"/>
    <row r="1008" ht="8.1" hidden="1" customHeight="1" x14ac:dyDescent="0.15"/>
    <row r="1009" ht="8.1" hidden="1" customHeight="1" x14ac:dyDescent="0.15"/>
    <row r="1010" ht="8.1" hidden="1" customHeight="1" x14ac:dyDescent="0.15"/>
    <row r="1011" ht="8.1" hidden="1" customHeight="1" x14ac:dyDescent="0.15"/>
    <row r="1012" ht="8.1" hidden="1" customHeight="1" x14ac:dyDescent="0.15"/>
    <row r="1013" ht="8.1" hidden="1" customHeight="1" x14ac:dyDescent="0.15"/>
    <row r="1014" ht="8.1" hidden="1" customHeight="1" x14ac:dyDescent="0.15"/>
    <row r="1015" ht="8.1" hidden="1" customHeight="1" x14ac:dyDescent="0.15"/>
    <row r="1016" ht="8.1" hidden="1" customHeight="1" x14ac:dyDescent="0.15"/>
    <row r="1017" ht="8.1" hidden="1" customHeight="1" x14ac:dyDescent="0.15"/>
    <row r="1018" ht="8.1" hidden="1" customHeight="1" x14ac:dyDescent="0.15"/>
    <row r="1019" ht="8.1" hidden="1" customHeight="1" x14ac:dyDescent="0.15"/>
    <row r="1020" ht="8.1" hidden="1" customHeight="1" x14ac:dyDescent="0.15"/>
    <row r="1021" ht="8.1" hidden="1" customHeight="1" x14ac:dyDescent="0.15"/>
    <row r="1022" ht="8.1" hidden="1" customHeight="1" x14ac:dyDescent="0.15"/>
    <row r="1023" ht="8.1" hidden="1" customHeight="1" x14ac:dyDescent="0.15"/>
    <row r="1024" ht="8.1" hidden="1" customHeight="1" x14ac:dyDescent="0.15"/>
    <row r="1025" ht="8.1" hidden="1" customHeight="1" x14ac:dyDescent="0.15"/>
    <row r="1026" ht="8.1" hidden="1" customHeight="1" x14ac:dyDescent="0.15"/>
    <row r="1027" ht="8.1" hidden="1" customHeight="1" x14ac:dyDescent="0.15"/>
    <row r="1028" ht="8.1" hidden="1" customHeight="1" x14ac:dyDescent="0.15"/>
  </sheetData>
  <sheetProtection formatCells="0"/>
  <mergeCells count="604">
    <mergeCell ref="AU1:BC1"/>
    <mergeCell ref="BD1:BL1"/>
    <mergeCell ref="BN1:BZ1"/>
    <mergeCell ref="CA1:CI1"/>
    <mergeCell ref="CL21:CN24"/>
    <mergeCell ref="CG21:CK24"/>
    <mergeCell ref="CB21:CF24"/>
    <mergeCell ref="E3:CK4"/>
    <mergeCell ref="F10:O11"/>
    <mergeCell ref="P10:P11"/>
    <mergeCell ref="BG5:BS6"/>
    <mergeCell ref="X16:AJ20"/>
    <mergeCell ref="AX5:BF6"/>
    <mergeCell ref="Q7:Q8"/>
    <mergeCell ref="E21:F24"/>
    <mergeCell ref="E16:L20"/>
    <mergeCell ref="F7:P8"/>
    <mergeCell ref="R7:AN8"/>
    <mergeCell ref="R10:AN11"/>
    <mergeCell ref="AL5:AW6"/>
    <mergeCell ref="BO13:BV14"/>
    <mergeCell ref="BT5:BV6"/>
    <mergeCell ref="BT7:CK8"/>
    <mergeCell ref="CF10:CJ11"/>
    <mergeCell ref="BX10:CD11"/>
    <mergeCell ref="CE10:CE11"/>
    <mergeCell ref="E158:K159"/>
    <mergeCell ref="E120:G121"/>
    <mergeCell ref="E118:G119"/>
    <mergeCell ref="E112:G115"/>
    <mergeCell ref="E116:G117"/>
    <mergeCell ref="AE128:AJ129"/>
    <mergeCell ref="AY126:BS127"/>
    <mergeCell ref="BE128:BL129"/>
    <mergeCell ref="E126:H127"/>
    <mergeCell ref="W126:AJ127"/>
    <mergeCell ref="W128:AD129"/>
    <mergeCell ref="Q128:V129"/>
    <mergeCell ref="E128:H129"/>
    <mergeCell ref="L152:BG153"/>
    <mergeCell ref="AV158:AX159"/>
    <mergeCell ref="AP154:AU155"/>
    <mergeCell ref="AV154:BA155"/>
    <mergeCell ref="I128:P129"/>
    <mergeCell ref="BH101:BV104"/>
    <mergeCell ref="O156:Q157"/>
    <mergeCell ref="AY134:BD137"/>
    <mergeCell ref="I126:V127"/>
    <mergeCell ref="E1:M1"/>
    <mergeCell ref="N1:V1"/>
    <mergeCell ref="AS45:AV46"/>
    <mergeCell ref="BC53:BF54"/>
    <mergeCell ref="AK51:BG52"/>
    <mergeCell ref="X48:AJ50"/>
    <mergeCell ref="M48:W50"/>
    <mergeCell ref="X45:AJ47"/>
    <mergeCell ref="M45:W47"/>
    <mergeCell ref="Q10:Q11"/>
    <mergeCell ref="AX10:AX11"/>
    <mergeCell ref="BA7:BK8"/>
    <mergeCell ref="AY10:BC11"/>
    <mergeCell ref="AZ7:AZ8"/>
    <mergeCell ref="BD10:BE11"/>
    <mergeCell ref="X21:AJ24"/>
    <mergeCell ref="AQ7:AY8"/>
    <mergeCell ref="AN45:AR46"/>
    <mergeCell ref="AA5:AK6"/>
    <mergeCell ref="X1:AJ1"/>
    <mergeCell ref="AK1:AS1"/>
    <mergeCell ref="E25:F41"/>
    <mergeCell ref="G25:L41"/>
    <mergeCell ref="AK30:BG32"/>
    <mergeCell ref="G21:L24"/>
    <mergeCell ref="E168:K169"/>
    <mergeCell ref="E170:K171"/>
    <mergeCell ref="E172:K173"/>
    <mergeCell ref="O170:Q171"/>
    <mergeCell ref="R170:T171"/>
    <mergeCell ref="BE172:BG173"/>
    <mergeCell ref="AS172:AU173"/>
    <mergeCell ref="AV172:AX173"/>
    <mergeCell ref="L172:N173"/>
    <mergeCell ref="O172:Q173"/>
    <mergeCell ref="AJ172:AL173"/>
    <mergeCell ref="AY172:BA173"/>
    <mergeCell ref="AV170:AX171"/>
    <mergeCell ref="R172:T173"/>
    <mergeCell ref="U172:W173"/>
    <mergeCell ref="AD172:AF173"/>
    <mergeCell ref="AP172:AR173"/>
    <mergeCell ref="U170:W171"/>
    <mergeCell ref="AV148:BG149"/>
    <mergeCell ref="X172:Z173"/>
    <mergeCell ref="E160:K161"/>
    <mergeCell ref="E162:K163"/>
    <mergeCell ref="E164:K165"/>
    <mergeCell ref="CL25:CN29"/>
    <mergeCell ref="CL51:CN54"/>
    <mergeCell ref="BW45:CA47"/>
    <mergeCell ref="CB51:CF54"/>
    <mergeCell ref="CG51:CK54"/>
    <mergeCell ref="CL30:CN41"/>
    <mergeCell ref="AM170:AO171"/>
    <mergeCell ref="L168:Q169"/>
    <mergeCell ref="AV168:BA169"/>
    <mergeCell ref="BB168:BG169"/>
    <mergeCell ref="R168:W169"/>
    <mergeCell ref="X168:AC169"/>
    <mergeCell ref="AD168:AI169"/>
    <mergeCell ref="X55:AJ58"/>
    <mergeCell ref="AW45:BF46"/>
    <mergeCell ref="AL37:AP38"/>
    <mergeCell ref="AL39:AP40"/>
    <mergeCell ref="BE170:BG171"/>
    <mergeCell ref="AY158:BA159"/>
    <mergeCell ref="AP156:AR157"/>
    <mergeCell ref="AJ170:AL171"/>
    <mergeCell ref="AY170:BA171"/>
    <mergeCell ref="AP170:AR171"/>
    <mergeCell ref="AS170:AU171"/>
    <mergeCell ref="AJ162:AU163"/>
    <mergeCell ref="L164:AI165"/>
    <mergeCell ref="AD154:AI155"/>
    <mergeCell ref="AJ154:AO155"/>
    <mergeCell ref="AV162:BG163"/>
    <mergeCell ref="AG158:AI159"/>
    <mergeCell ref="AJ158:AL159"/>
    <mergeCell ref="AM158:AO159"/>
    <mergeCell ref="AP158:AR159"/>
    <mergeCell ref="AJ164:BG165"/>
    <mergeCell ref="X162:AI163"/>
    <mergeCell ref="L162:W163"/>
    <mergeCell ref="AY156:BA157"/>
    <mergeCell ref="AJ156:AL157"/>
    <mergeCell ref="AM156:AO157"/>
    <mergeCell ref="U156:W157"/>
    <mergeCell ref="BB154:BG155"/>
    <mergeCell ref="BB158:BD159"/>
    <mergeCell ref="BE158:BG159"/>
    <mergeCell ref="AS158:AU159"/>
    <mergeCell ref="R156:T157"/>
    <mergeCell ref="L156:N157"/>
    <mergeCell ref="AD156:AF157"/>
    <mergeCell ref="AG156:AI157"/>
    <mergeCell ref="L160:BG161"/>
    <mergeCell ref="CB86:CF89"/>
    <mergeCell ref="O158:Q159"/>
    <mergeCell ref="R158:T159"/>
    <mergeCell ref="U158:W159"/>
    <mergeCell ref="X158:Z159"/>
    <mergeCell ref="AA158:AC159"/>
    <mergeCell ref="AD158:AF159"/>
    <mergeCell ref="AK86:BG89"/>
    <mergeCell ref="X86:AJ89"/>
    <mergeCell ref="M86:W89"/>
    <mergeCell ref="L158:N159"/>
    <mergeCell ref="X118:AJ119"/>
    <mergeCell ref="AK118:BG119"/>
    <mergeCell ref="AK128:AR129"/>
    <mergeCell ref="Q136:V139"/>
    <mergeCell ref="X148:AI149"/>
    <mergeCell ref="L150:AI151"/>
    <mergeCell ref="AJ150:BG151"/>
    <mergeCell ref="AA156:AC157"/>
    <mergeCell ref="X156:Z157"/>
    <mergeCell ref="CC134:CI139"/>
    <mergeCell ref="CG90:CK91"/>
    <mergeCell ref="AK94:AP95"/>
    <mergeCell ref="AS156:AU157"/>
    <mergeCell ref="AK73:BG77"/>
    <mergeCell ref="G86:L89"/>
    <mergeCell ref="M73:W77"/>
    <mergeCell ref="E86:F89"/>
    <mergeCell ref="AV156:AX157"/>
    <mergeCell ref="L148:W149"/>
    <mergeCell ref="CG86:CK89"/>
    <mergeCell ref="E154:K155"/>
    <mergeCell ref="L154:Q155"/>
    <mergeCell ref="R154:W155"/>
    <mergeCell ref="BT132:CB133"/>
    <mergeCell ref="BT126:CI127"/>
    <mergeCell ref="BT128:CB129"/>
    <mergeCell ref="CC128:CI129"/>
    <mergeCell ref="X73:AJ77"/>
    <mergeCell ref="BM128:BS129"/>
    <mergeCell ref="BW73:CA77"/>
    <mergeCell ref="E105:CK109"/>
    <mergeCell ref="BH86:BM87"/>
    <mergeCell ref="BW90:CA91"/>
    <mergeCell ref="CB90:CF91"/>
    <mergeCell ref="AK90:BG91"/>
    <mergeCell ref="E156:K157"/>
    <mergeCell ref="BH90:BV91"/>
    <mergeCell ref="E110:CK111"/>
    <mergeCell ref="CC140:CI141"/>
    <mergeCell ref="H118:W119"/>
    <mergeCell ref="H120:W121"/>
    <mergeCell ref="BE142:BL143"/>
    <mergeCell ref="AQ94:BA95"/>
    <mergeCell ref="AS130:AX143"/>
    <mergeCell ref="AE130:AJ139"/>
    <mergeCell ref="BH112:CC115"/>
    <mergeCell ref="AK120:BG121"/>
    <mergeCell ref="X120:AJ121"/>
    <mergeCell ref="AY128:BD129"/>
    <mergeCell ref="AS128:AX129"/>
    <mergeCell ref="H112:W115"/>
    <mergeCell ref="X112:AJ115"/>
    <mergeCell ref="X116:AJ117"/>
    <mergeCell ref="M90:W104"/>
    <mergeCell ref="E152:K153"/>
    <mergeCell ref="E148:K149"/>
    <mergeCell ref="E130:H131"/>
    <mergeCell ref="E140:H141"/>
    <mergeCell ref="E132:H133"/>
    <mergeCell ref="Q132:V133"/>
    <mergeCell ref="I140:V143"/>
    <mergeCell ref="AY138:BD139"/>
    <mergeCell ref="E142:H143"/>
    <mergeCell ref="E138:H139"/>
    <mergeCell ref="E134:H135"/>
    <mergeCell ref="Q134:V135"/>
    <mergeCell ref="I136:P139"/>
    <mergeCell ref="E136:H137"/>
    <mergeCell ref="I132:P133"/>
    <mergeCell ref="L146:BG147"/>
    <mergeCell ref="AJ148:AU149"/>
    <mergeCell ref="E150:K151"/>
    <mergeCell ref="I130:P131"/>
    <mergeCell ref="E146:K147"/>
    <mergeCell ref="AY130:BD133"/>
    <mergeCell ref="AY142:BD143"/>
    <mergeCell ref="BE130:BL131"/>
    <mergeCell ref="BE132:BL133"/>
    <mergeCell ref="CL90:CN91"/>
    <mergeCell ref="CB84:CF85"/>
    <mergeCell ref="AK112:BG115"/>
    <mergeCell ref="AK116:BG117"/>
    <mergeCell ref="BW86:CA89"/>
    <mergeCell ref="G78:L85"/>
    <mergeCell ref="AK130:AR143"/>
    <mergeCell ref="W140:AJ143"/>
    <mergeCell ref="AY140:BD141"/>
    <mergeCell ref="AK126:AX127"/>
    <mergeCell ref="CB96:CF104"/>
    <mergeCell ref="CG96:CK104"/>
    <mergeCell ref="G90:L104"/>
    <mergeCell ref="BT130:CB131"/>
    <mergeCell ref="CD114:CK115"/>
    <mergeCell ref="BE140:BL141"/>
    <mergeCell ref="CL96:CN104"/>
    <mergeCell ref="BJ88:BQ89"/>
    <mergeCell ref="BW92:CA95"/>
    <mergeCell ref="CB92:CF95"/>
    <mergeCell ref="CL86:CN89"/>
    <mergeCell ref="CL92:CN95"/>
    <mergeCell ref="CD112:CK113"/>
    <mergeCell ref="W130:AD139"/>
    <mergeCell ref="BB156:BD157"/>
    <mergeCell ref="BE156:BG157"/>
    <mergeCell ref="CG64:CK65"/>
    <mergeCell ref="CG66:CK70"/>
    <mergeCell ref="CB71:CF72"/>
    <mergeCell ref="BK68:BR69"/>
    <mergeCell ref="CD120:CK121"/>
    <mergeCell ref="BH118:CC119"/>
    <mergeCell ref="BH120:CC121"/>
    <mergeCell ref="CD116:CK117"/>
    <mergeCell ref="CD118:CK119"/>
    <mergeCell ref="CG84:CK85"/>
    <mergeCell ref="CG71:CK72"/>
    <mergeCell ref="BW78:CA83"/>
    <mergeCell ref="BW84:CA85"/>
    <mergeCell ref="BT140:CB141"/>
    <mergeCell ref="BT142:CB143"/>
    <mergeCell ref="CC130:CI131"/>
    <mergeCell ref="BM138:BS139"/>
    <mergeCell ref="BM130:BS131"/>
    <mergeCell ref="BM136:BS137"/>
    <mergeCell ref="BR88:BU89"/>
    <mergeCell ref="CC142:CI143"/>
    <mergeCell ref="CC132:CI133"/>
    <mergeCell ref="X154:AC155"/>
    <mergeCell ref="CL78:CN83"/>
    <mergeCell ref="CL66:CN70"/>
    <mergeCell ref="CL59:CN63"/>
    <mergeCell ref="BS68:BU69"/>
    <mergeCell ref="CB64:CF65"/>
    <mergeCell ref="CB73:CF77"/>
    <mergeCell ref="BW71:CA72"/>
    <mergeCell ref="BH71:BV72"/>
    <mergeCell ref="CG73:CK77"/>
    <mergeCell ref="CB78:CF83"/>
    <mergeCell ref="CG78:CK83"/>
    <mergeCell ref="CL71:CN72"/>
    <mergeCell ref="BS94:BU95"/>
    <mergeCell ref="BB94:BD95"/>
    <mergeCell ref="AK96:BG100"/>
    <mergeCell ref="AK92:BG93"/>
    <mergeCell ref="BL99:BS100"/>
    <mergeCell ref="CG92:CK95"/>
    <mergeCell ref="BI92:BN93"/>
    <mergeCell ref="BJ94:BR95"/>
    <mergeCell ref="X90:AJ104"/>
    <mergeCell ref="BW96:CA104"/>
    <mergeCell ref="CL84:CN85"/>
    <mergeCell ref="BI28:BU29"/>
    <mergeCell ref="AL28:AO29"/>
    <mergeCell ref="BI10:BO11"/>
    <mergeCell ref="BP10:BP11"/>
    <mergeCell ref="BQ10:BU11"/>
    <mergeCell ref="M30:W41"/>
    <mergeCell ref="X30:AJ41"/>
    <mergeCell ref="X25:AJ29"/>
    <mergeCell ref="M25:W29"/>
    <mergeCell ref="BI26:BU27"/>
    <mergeCell ref="BH16:BV20"/>
    <mergeCell ref="AQ10:AW11"/>
    <mergeCell ref="M16:W20"/>
    <mergeCell ref="AK21:BG22"/>
    <mergeCell ref="BH21:BV22"/>
    <mergeCell ref="AR23:BF24"/>
    <mergeCell ref="AK16:BG20"/>
    <mergeCell ref="AK23:AQ24"/>
    <mergeCell ref="AK25:BG27"/>
    <mergeCell ref="M21:W24"/>
    <mergeCell ref="BL35:BO36"/>
    <mergeCell ref="BP35:BQ36"/>
    <mergeCell ref="AQ37:AW38"/>
    <mergeCell ref="AX37:AY38"/>
    <mergeCell ref="DF53:DH53"/>
    <mergeCell ref="DE53:DE54"/>
    <mergeCell ref="BH51:BM52"/>
    <mergeCell ref="CZ76:CZ78"/>
    <mergeCell ref="DA76:DA78"/>
    <mergeCell ref="CQ77:CQ78"/>
    <mergeCell ref="CR77:CR78"/>
    <mergeCell ref="CW72:CY72"/>
    <mergeCell ref="CZ72:DA72"/>
    <mergeCell ref="CS74:CS78"/>
    <mergeCell ref="CW74:CW75"/>
    <mergeCell ref="CG59:CK63"/>
    <mergeCell ref="CB55:CF58"/>
    <mergeCell ref="CW76:CW77"/>
    <mergeCell ref="CQ72:CR72"/>
    <mergeCell ref="CS72:CT72"/>
    <mergeCell ref="CU72:CV72"/>
    <mergeCell ref="CT74:CT78"/>
    <mergeCell ref="CU74:CU80"/>
    <mergeCell ref="CV74:CV80"/>
    <mergeCell ref="CL64:CN65"/>
    <mergeCell ref="CL73:CN77"/>
    <mergeCell ref="CL55:CN58"/>
    <mergeCell ref="CQ60:CU60"/>
    <mergeCell ref="DH28:DM28"/>
    <mergeCell ref="CG45:CK47"/>
    <mergeCell ref="CB45:CF47"/>
    <mergeCell ref="BH35:BK36"/>
    <mergeCell ref="BH33:BK34"/>
    <mergeCell ref="DD53:DD54"/>
    <mergeCell ref="DC53:DC54"/>
    <mergeCell ref="BH39:BK40"/>
    <mergeCell ref="BH48:BV50"/>
    <mergeCell ref="BW48:CA50"/>
    <mergeCell ref="CB48:CF50"/>
    <mergeCell ref="CG48:CK50"/>
    <mergeCell ref="CL48:CN50"/>
    <mergeCell ref="CL45:CN47"/>
    <mergeCell ref="BL33:BO34"/>
    <mergeCell ref="BW25:CA29"/>
    <mergeCell ref="BR39:BT40"/>
    <mergeCell ref="BR35:BT36"/>
    <mergeCell ref="BU37:BV38"/>
    <mergeCell ref="BR37:BT38"/>
    <mergeCell ref="BH37:BK38"/>
    <mergeCell ref="CB25:CF29"/>
    <mergeCell ref="CG25:CK29"/>
    <mergeCell ref="BU35:BV36"/>
    <mergeCell ref="BW13:CH14"/>
    <mergeCell ref="BU39:BV40"/>
    <mergeCell ref="AQ33:AW34"/>
    <mergeCell ref="AX33:AY34"/>
    <mergeCell ref="BW21:CA24"/>
    <mergeCell ref="CI13:CK14"/>
    <mergeCell ref="BW16:CK17"/>
    <mergeCell ref="BW18:CA20"/>
    <mergeCell ref="CB18:CF20"/>
    <mergeCell ref="CG18:CK20"/>
    <mergeCell ref="AZ39:BC40"/>
    <mergeCell ref="CB30:CF41"/>
    <mergeCell ref="CG30:CK41"/>
    <mergeCell ref="AP28:BB29"/>
    <mergeCell ref="AZ33:BC34"/>
    <mergeCell ref="BD33:BF34"/>
    <mergeCell ref="AL35:AP36"/>
    <mergeCell ref="BD39:BF40"/>
    <mergeCell ref="BD35:BF36"/>
    <mergeCell ref="AZ35:BC36"/>
    <mergeCell ref="BR33:BT34"/>
    <mergeCell ref="BU33:BV34"/>
    <mergeCell ref="AL33:AP34"/>
    <mergeCell ref="BI23:BU24"/>
    <mergeCell ref="E42:F47"/>
    <mergeCell ref="AK48:BG50"/>
    <mergeCell ref="BM132:BS133"/>
    <mergeCell ref="BM134:BS135"/>
    <mergeCell ref="H116:W117"/>
    <mergeCell ref="BH96:BV98"/>
    <mergeCell ref="BT84:BV85"/>
    <mergeCell ref="BM84:BS85"/>
    <mergeCell ref="X84:AJ85"/>
    <mergeCell ref="X78:AJ83"/>
    <mergeCell ref="BH116:CC117"/>
    <mergeCell ref="BW64:CA65"/>
    <mergeCell ref="BH84:BL85"/>
    <mergeCell ref="BH73:BV77"/>
    <mergeCell ref="X66:AJ70"/>
    <mergeCell ref="G48:L58"/>
    <mergeCell ref="E48:F58"/>
    <mergeCell ref="M55:W58"/>
    <mergeCell ref="M51:W54"/>
    <mergeCell ref="Q130:V131"/>
    <mergeCell ref="BT134:CB139"/>
    <mergeCell ref="I134:P135"/>
    <mergeCell ref="M42:W44"/>
    <mergeCell ref="G42:L47"/>
    <mergeCell ref="BL37:BO38"/>
    <mergeCell ref="BP37:BQ38"/>
    <mergeCell ref="AQ39:AW40"/>
    <mergeCell ref="AX39:AY40"/>
    <mergeCell ref="BL39:BO40"/>
    <mergeCell ref="BP39:BQ40"/>
    <mergeCell ref="AZ37:BC38"/>
    <mergeCell ref="AK42:BG44"/>
    <mergeCell ref="BL47:BS47"/>
    <mergeCell ref="BS45:BU46"/>
    <mergeCell ref="BN45:BR46"/>
    <mergeCell ref="BD37:BF38"/>
    <mergeCell ref="BI53:BR54"/>
    <mergeCell ref="BS53:BU54"/>
    <mergeCell ref="BT55:BV56"/>
    <mergeCell ref="BW51:CA54"/>
    <mergeCell ref="BW30:CA41"/>
    <mergeCell ref="CL42:CN44"/>
    <mergeCell ref="X42:AJ44"/>
    <mergeCell ref="BP33:BQ34"/>
    <mergeCell ref="AQ35:AW36"/>
    <mergeCell ref="AX35:AY36"/>
    <mergeCell ref="BW42:CA44"/>
    <mergeCell ref="CB42:CF44"/>
    <mergeCell ref="CG42:CK44"/>
    <mergeCell ref="BH30:BV31"/>
    <mergeCell ref="CG55:CK58"/>
    <mergeCell ref="BO55:BS56"/>
    <mergeCell ref="BW55:CA58"/>
    <mergeCell ref="BS57:BU58"/>
    <mergeCell ref="BH42:BV44"/>
    <mergeCell ref="X51:AJ54"/>
    <mergeCell ref="AQ53:BB54"/>
    <mergeCell ref="AK55:BG58"/>
    <mergeCell ref="AK53:AP54"/>
    <mergeCell ref="BI45:BM46"/>
    <mergeCell ref="CB59:CF63"/>
    <mergeCell ref="BB69:BG70"/>
    <mergeCell ref="M64:W65"/>
    <mergeCell ref="X71:AJ72"/>
    <mergeCell ref="X64:AJ65"/>
    <mergeCell ref="AS62:BB63"/>
    <mergeCell ref="BC62:BE63"/>
    <mergeCell ref="X59:AJ63"/>
    <mergeCell ref="BI66:BN67"/>
    <mergeCell ref="AK59:BG61"/>
    <mergeCell ref="AK66:BG68"/>
    <mergeCell ref="BW66:CA70"/>
    <mergeCell ref="BW59:CA63"/>
    <mergeCell ref="CB66:CF70"/>
    <mergeCell ref="BN61:BU62"/>
    <mergeCell ref="BH64:BV65"/>
    <mergeCell ref="BI57:BL58"/>
    <mergeCell ref="BM57:BR58"/>
    <mergeCell ref="BI55:BN56"/>
    <mergeCell ref="E90:F104"/>
    <mergeCell ref="M59:W63"/>
    <mergeCell ref="G59:L77"/>
    <mergeCell ref="E59:F77"/>
    <mergeCell ref="AK78:BG83"/>
    <mergeCell ref="AK84:BG85"/>
    <mergeCell ref="AK71:BG72"/>
    <mergeCell ref="AK69:AR70"/>
    <mergeCell ref="M66:W70"/>
    <mergeCell ref="BH59:BV60"/>
    <mergeCell ref="M78:W83"/>
    <mergeCell ref="M84:W85"/>
    <mergeCell ref="BH78:BV83"/>
    <mergeCell ref="AV102:BC103"/>
    <mergeCell ref="BD102:BF103"/>
    <mergeCell ref="AP102:AT103"/>
    <mergeCell ref="AS69:BA70"/>
    <mergeCell ref="BI61:BM62"/>
    <mergeCell ref="M71:W72"/>
    <mergeCell ref="AK64:BG65"/>
    <mergeCell ref="E78:F85"/>
    <mergeCell ref="E174:K175"/>
    <mergeCell ref="L174:CE175"/>
    <mergeCell ref="E176:K177"/>
    <mergeCell ref="L176:W177"/>
    <mergeCell ref="X176:AI177"/>
    <mergeCell ref="AJ176:AU177"/>
    <mergeCell ref="AV176:BG177"/>
    <mergeCell ref="BH176:BS177"/>
    <mergeCell ref="BT176:CE177"/>
    <mergeCell ref="BB172:BD173"/>
    <mergeCell ref="X170:Z171"/>
    <mergeCell ref="AA170:AC171"/>
    <mergeCell ref="AD170:AF171"/>
    <mergeCell ref="AG170:AI171"/>
    <mergeCell ref="AG172:AI173"/>
    <mergeCell ref="E166:K167"/>
    <mergeCell ref="AJ168:AO169"/>
    <mergeCell ref="AP168:AU169"/>
    <mergeCell ref="L166:BG167"/>
    <mergeCell ref="L170:N171"/>
    <mergeCell ref="BB170:BD171"/>
    <mergeCell ref="AA172:AC173"/>
    <mergeCell ref="AM172:AO173"/>
    <mergeCell ref="E178:K179"/>
    <mergeCell ref="L178:AI179"/>
    <mergeCell ref="AJ178:BG179"/>
    <mergeCell ref="BH178:BS179"/>
    <mergeCell ref="BT178:CE179"/>
    <mergeCell ref="E180:K181"/>
    <mergeCell ref="L180:BG181"/>
    <mergeCell ref="BH180:CE181"/>
    <mergeCell ref="E182:K183"/>
    <mergeCell ref="L182:Q183"/>
    <mergeCell ref="R182:W183"/>
    <mergeCell ref="X182:AC183"/>
    <mergeCell ref="AD182:AI183"/>
    <mergeCell ref="AJ182:AO183"/>
    <mergeCell ref="AP182:AU183"/>
    <mergeCell ref="AV182:BA183"/>
    <mergeCell ref="BB182:BG183"/>
    <mergeCell ref="BH182:BM183"/>
    <mergeCell ref="BN182:BS183"/>
    <mergeCell ref="BT182:BY183"/>
    <mergeCell ref="BZ182:CE183"/>
    <mergeCell ref="E184:K185"/>
    <mergeCell ref="L184:N185"/>
    <mergeCell ref="O184:Q185"/>
    <mergeCell ref="R184:T185"/>
    <mergeCell ref="U184:W185"/>
    <mergeCell ref="X184:Z185"/>
    <mergeCell ref="AA184:AC185"/>
    <mergeCell ref="AD184:AF185"/>
    <mergeCell ref="AG184:AI185"/>
    <mergeCell ref="AJ186:AL187"/>
    <mergeCell ref="AM186:AO187"/>
    <mergeCell ref="AP186:AR187"/>
    <mergeCell ref="AS186:AU187"/>
    <mergeCell ref="AV186:AX187"/>
    <mergeCell ref="AY186:BA187"/>
    <mergeCell ref="BB186:BD187"/>
    <mergeCell ref="BE186:BG187"/>
    <mergeCell ref="AJ184:AL185"/>
    <mergeCell ref="AM184:AO185"/>
    <mergeCell ref="AP184:AR185"/>
    <mergeCell ref="AS184:AU185"/>
    <mergeCell ref="AV184:AX185"/>
    <mergeCell ref="AY184:BA185"/>
    <mergeCell ref="BB184:BD185"/>
    <mergeCell ref="BE184:BG185"/>
    <mergeCell ref="E186:K187"/>
    <mergeCell ref="L186:N187"/>
    <mergeCell ref="O186:Q187"/>
    <mergeCell ref="R186:T187"/>
    <mergeCell ref="U186:W187"/>
    <mergeCell ref="X186:Z187"/>
    <mergeCell ref="AA186:AC187"/>
    <mergeCell ref="AD186:AF187"/>
    <mergeCell ref="AG186:AI187"/>
    <mergeCell ref="CP116:CP117"/>
    <mergeCell ref="CP118:CP119"/>
    <mergeCell ref="CP120:CP121"/>
    <mergeCell ref="BH186:BJ187"/>
    <mergeCell ref="BK186:BM187"/>
    <mergeCell ref="BN186:BP187"/>
    <mergeCell ref="BQ186:BS187"/>
    <mergeCell ref="BT186:BV187"/>
    <mergeCell ref="BW186:BY187"/>
    <mergeCell ref="BZ186:CB187"/>
    <mergeCell ref="CC186:CE187"/>
    <mergeCell ref="BK184:BM185"/>
    <mergeCell ref="BN184:BP185"/>
    <mergeCell ref="BQ184:BS185"/>
    <mergeCell ref="BT184:BV185"/>
    <mergeCell ref="BW184:BY185"/>
    <mergeCell ref="BZ184:CB185"/>
    <mergeCell ref="CC184:CE185"/>
    <mergeCell ref="BH184:BJ185"/>
    <mergeCell ref="BM142:BS143"/>
    <mergeCell ref="BM140:BS141"/>
    <mergeCell ref="BE134:BL135"/>
    <mergeCell ref="BE136:BL137"/>
    <mergeCell ref="BE138:BL139"/>
  </mergeCells>
  <phoneticPr fontId="20"/>
  <dataValidations count="23">
    <dataValidation imeMode="off" allowBlank="1" showInputMessage="1" showErrorMessage="1" sqref="R10" xr:uid="{00000000-0002-0000-0000-000000000000}"/>
    <dataValidation type="list" allowBlank="1" showInputMessage="1" showErrorMessage="1" sqref="DI79" xr:uid="{00000000-0002-0000-0000-000001000000}">
      <formula1>#REF!</formula1>
    </dataValidation>
    <dataValidation imeMode="halfKatakana" allowBlank="1" showInputMessage="1" showErrorMessage="1" sqref="P10:Q10 Q7" xr:uid="{00000000-0002-0000-0000-000002000000}"/>
    <dataValidation type="list" allowBlank="1" showInputMessage="1" showErrorMessage="1" sqref="BM84:BS85 BM57:BR58" xr:uid="{00000000-0002-0000-0000-000004000000}">
      <formula1>$DE$67:$DE$98</formula1>
    </dataValidation>
    <dataValidation type="list" allowBlank="1" showInputMessage="1" showErrorMessage="1" sqref="BO7:BO8" xr:uid="{00000000-0002-0000-0000-000005000000}">
      <formula1>$DD$46:$DD$48</formula1>
    </dataValidation>
    <dataValidation type="list" allowBlank="1" showInputMessage="1" showErrorMessage="1" sqref="BQ10:BU11" xr:uid="{00000000-0002-0000-0000-000006000000}">
      <formula1>$CU$40:$CU$43</formula1>
    </dataValidation>
    <dataValidation type="list" allowBlank="1" showInputMessage="1" showErrorMessage="1" sqref="AY10:BC11" xr:uid="{00000000-0002-0000-0000-000007000000}">
      <formula1>$CP$62:$CP$69</formula1>
    </dataValidation>
    <dataValidation type="list" allowBlank="1" showInputMessage="1" showErrorMessage="1" sqref="BA7:BK8" xr:uid="{00000000-0002-0000-0000-000008000000}">
      <formula1>$CP$52:$CP$54</formula1>
    </dataValidation>
    <dataValidation type="list" allowBlank="1" showInputMessage="1" showErrorMessage="1" sqref="BI23:BU24" xr:uid="{00000000-0002-0000-0000-000009000000}">
      <formula1>$CQ$53:$CQ$54</formula1>
    </dataValidation>
    <dataValidation type="list" allowBlank="1" showInputMessage="1" showErrorMessage="1" sqref="BL99:BS100" xr:uid="{00000000-0002-0000-0000-00000A000000}">
      <formula1>$DC$45:$DE$45</formula1>
    </dataValidation>
    <dataValidation type="list" allowBlank="1" showInputMessage="1" showErrorMessage="1" sqref="CF10:CJ11" xr:uid="{00000000-0002-0000-0000-00000B000000}">
      <formula1>$DD$76:$DD$77</formula1>
    </dataValidation>
    <dataValidation type="list" allowBlank="1" showInputMessage="1" showErrorMessage="1" sqref="AL5:AW6" xr:uid="{9380088F-7433-492E-B958-ECD28C598290}">
      <formula1>$DC$30:$DC$34</formula1>
    </dataValidation>
    <dataValidation type="list" allowBlank="1" showInputMessage="1" showErrorMessage="1" sqref="BI28:BU29" xr:uid="{31315B9D-47EF-420D-B661-DDBA9629DBAC}">
      <formula1>$DE$30</formula1>
    </dataValidation>
    <dataValidation type="list" allowBlank="1" showInputMessage="1" showErrorMessage="1" sqref="BW42:CA44 CG42:CK44 BW48:CA50 CG48:CK50 BW64:CA65 CG64:CK65 BW71:CA83 CG71:CK83 BW90:CA91 CG90:CK91" xr:uid="{774524F5-18E8-42AA-95D7-4477485F348D}">
      <formula1>$DD$68:$DD$69</formula1>
    </dataValidation>
    <dataValidation type="list" allowBlank="1" showInputMessage="1" showErrorMessage="1" sqref="DP30" xr:uid="{7082B2A6-78FC-47BB-9951-125FEC96AD5B}">
      <formula1>$K$1:$K$3</formula1>
    </dataValidation>
    <dataValidation type="list" allowBlank="1" showInputMessage="1" showErrorMessage="1" sqref="BN61:BU62" xr:uid="{592A5073-CCB2-40E5-992B-2E3E646E57ED}">
      <formula1>$DN$29:$DN$34</formula1>
    </dataValidation>
    <dataValidation type="list" allowBlank="1" showInputMessage="1" showErrorMessage="1" sqref="AK2:AS2" xr:uid="{AE9A369A-584F-48D3-B607-FEC86B792FBD}">
      <formula1>$DM$45:$DM$48</formula1>
    </dataValidation>
    <dataValidation type="list" allowBlank="1" showInputMessage="1" showErrorMessage="1" sqref="CA1:CA2 CB2:CI2" xr:uid="{3D6080A3-57AE-47B3-A0A3-AB90FF11A50F}">
      <formula1>$DM$50:$DM$52</formula1>
    </dataValidation>
    <dataValidation type="list" allowBlank="1" showInputMessage="1" showErrorMessage="1" sqref="E116:G121" xr:uid="{E0F545C8-5948-4209-AA1E-C6B55D428B2B}">
      <formula1>$CQ$116:$CQ$123</formula1>
    </dataValidation>
    <dataValidation type="list" allowBlank="1" showInputMessage="1" showErrorMessage="1" sqref="X116:AJ117" xr:uid="{F5F97713-2F95-4311-B87F-C1D8CB92FEAC}">
      <formula1>$CR$127:$CR$131</formula1>
    </dataValidation>
    <dataValidation type="list" allowBlank="1" showInputMessage="1" showErrorMessage="1" sqref="X118:AJ119" xr:uid="{229C8CD5-811B-4115-A611-53B97583F559}">
      <formula1>$CS$127:$CS$131</formula1>
    </dataValidation>
    <dataValidation type="list" allowBlank="1" showInputMessage="1" showErrorMessage="1" sqref="X120:AJ121" xr:uid="{80E67481-D9DC-4AE6-A081-10FED8505EA6}">
      <formula1>$CT$127:$CT$131</formula1>
    </dataValidation>
    <dataValidation type="list" allowBlank="1" showInputMessage="1" showErrorMessage="1" sqref="AK1:AS1" xr:uid="{884A3504-4A85-4B51-A91A-AF4FC579660D}">
      <formula1>$DM$46:$DM$48</formula1>
    </dataValidation>
  </dataValidations>
  <printOptions horizontalCentered="1"/>
  <pageMargins left="0.51" right="0.31" top="0.31" bottom="0.31" header="0.24" footer="0.1"/>
  <pageSetup paperSize="9" scale="87" orientation="portrait" r:id="rId1"/>
  <headerFooter alignWithMargins="0">
    <oddFooter>&amp;C版権所有：日本オーチス・エレベータ株式会社</oddFooter>
  </headerFooter>
  <ignoredErrors>
    <ignoredError sqref="H120:W121 I116:W116 H117:W117 H118:W119"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8" ma:contentTypeDescription="Create a new document." ma:contentTypeScope="" ma:versionID="ffe65e8bd8c96d0ef75c87040a8479dc">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0bf7b358fc06056525c10b2889748afa"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56177E-A7FC-4051-8131-34ABAB7FF655}">
  <ds:schemaRefs>
    <ds:schemaRef ds:uri="http://schemas.microsoft.com/office/2006/metadata/properties"/>
    <ds:schemaRef ds:uri="http://schemas.microsoft.com/office/infopath/2007/PartnerControls"/>
    <ds:schemaRef ds:uri="11c1b744-1943-4570-8b3e-53605646af93"/>
    <ds:schemaRef ds:uri="7a3c49fa-4ed5-477a-b685-890afbe89026"/>
  </ds:schemaRefs>
</ds:datastoreItem>
</file>

<file path=customXml/itemProps2.xml><?xml version="1.0" encoding="utf-8"?>
<ds:datastoreItem xmlns:ds="http://schemas.openxmlformats.org/officeDocument/2006/customXml" ds:itemID="{8CE29A5F-CB93-48DD-B71E-BD736083EA14}">
  <ds:schemaRefs>
    <ds:schemaRef ds:uri="http://schemas.microsoft.com/sharepoint/v3/contenttype/forms"/>
  </ds:schemaRefs>
</ds:datastoreItem>
</file>

<file path=customXml/itemProps3.xml><?xml version="1.0" encoding="utf-8"?>
<ds:datastoreItem xmlns:ds="http://schemas.openxmlformats.org/officeDocument/2006/customXml" ds:itemID="{24A05057-6063-4860-93C8-041FA81611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UCMP-RB_Ver.3_S</vt:lpstr>
      <vt:lpstr>'UCMP-RB_Ver.3_S'!Print_Area</vt:lpstr>
      <vt:lpstr>'UCMP-RB_Ver.3_S'!Print_Titles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cp:lastPrinted>2024-04-01T04:38:41Z</cp:lastPrinted>
  <dcterms:created xsi:type="dcterms:W3CDTF">2009-08-17T04:44:12Z</dcterms:created>
  <dcterms:modified xsi:type="dcterms:W3CDTF">2025-02-04T04:05:30Z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